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Cover" sheetId="1" r:id="rId1"/>
    <sheet name="Web Display" sheetId="2" r:id="rId2"/>
    <sheet name="Raw Data Display" sheetId="3" r:id="rId3"/>
  </sheets>
  <calcPr calcId="144525"/>
</workbook>
</file>

<file path=xl/sharedStrings.xml><?xml version="1.0" encoding="utf-8"?>
<sst xmlns="http://schemas.openxmlformats.org/spreadsheetml/2006/main" count="2919" uniqueCount="152">
  <si>
    <t>Date Created</t>
  </si>
  <si>
    <t>2019/7/11 上午9:47:45</t>
  </si>
  <si>
    <t>Product Type</t>
  </si>
  <si>
    <t>isoPower</t>
  </si>
  <si>
    <t>Web Link</t>
  </si>
  <si>
    <t>https://www.analog.com/cn/parametricsearch/11036</t>
  </si>
  <si>
    <t>Filter Conditions</t>
  </si>
  <si>
    <t>(None)</t>
  </si>
  <si>
    <t>Part #</t>
  </si>
  <si>
    <t># of Channels</t>
  </si>
  <si>
    <t>Prop Delay (max)</t>
  </si>
  <si>
    <t>Iout Isolated Supply (max)</t>
  </si>
  <si>
    <t>Iso Vout (min)</t>
  </si>
  <si>
    <t>Insulation Rating</t>
  </si>
  <si>
    <t>CMTI (min)</t>
  </si>
  <si>
    <t>Vs+ (min)</t>
  </si>
  <si>
    <t>Vs+ (max)</t>
  </si>
  <si>
    <t>Package</t>
  </si>
  <si>
    <t/>
  </si>
  <si>
    <t>(s)</t>
  </si>
  <si>
    <t>(A)</t>
  </si>
  <si>
    <t>(V)</t>
  </si>
  <si>
    <t>(V rms)</t>
  </si>
  <si>
    <t>(V/us)</t>
  </si>
  <si>
    <t>型号</t>
  </si>
  <si>
    <t>渠道</t>
  </si>
  <si>
    <r>
      <t>道具延迟</t>
    </r>
    <r>
      <rPr>
        <sz val="10.5"/>
        <color rgb="FF666666"/>
        <rFont val="Arial"/>
        <charset val="134"/>
      </rPr>
      <t>(</t>
    </r>
    <r>
      <rPr>
        <sz val="10.5"/>
        <color rgb="FF666666"/>
        <rFont val="宋体"/>
        <charset val="134"/>
      </rPr>
      <t>最大值</t>
    </r>
    <r>
      <rPr>
        <sz val="10.5"/>
        <color rgb="FF666666"/>
        <rFont val="Arial"/>
        <charset val="134"/>
      </rPr>
      <t>)(s)</t>
    </r>
  </si>
  <si>
    <r>
      <t>Iout</t>
    </r>
    <r>
      <rPr>
        <sz val="10.5"/>
        <color rgb="FF4A90E2"/>
        <rFont val="宋体"/>
        <charset val="134"/>
      </rPr>
      <t>隔离电源</t>
    </r>
    <r>
      <rPr>
        <sz val="10.5"/>
        <color rgb="FF4A90E2"/>
        <rFont val="Arial"/>
        <charset val="134"/>
      </rPr>
      <t>(</t>
    </r>
    <r>
      <rPr>
        <sz val="10.5"/>
        <color rgb="FF4A90E2"/>
        <rFont val="宋体"/>
        <charset val="134"/>
      </rPr>
      <t>最大值）</t>
    </r>
    <r>
      <rPr>
        <sz val="10.5"/>
        <color rgb="FF4A90E2"/>
        <rFont val="Arial"/>
        <charset val="134"/>
      </rPr>
      <t>(A)</t>
    </r>
  </si>
  <si>
    <r>
      <t>Iso</t>
    </r>
    <r>
      <rPr>
        <sz val="10.5"/>
        <color rgb="FF666666"/>
        <rFont val="宋体"/>
        <charset val="134"/>
      </rPr>
      <t>输出电压</t>
    </r>
    <r>
      <rPr>
        <sz val="10.5"/>
        <color rgb="FF666666"/>
        <rFont val="Arial"/>
        <charset val="134"/>
      </rPr>
      <t>(</t>
    </r>
    <r>
      <rPr>
        <sz val="10.5"/>
        <color rgb="FF666666"/>
        <rFont val="宋体"/>
        <charset val="134"/>
      </rPr>
      <t>最小值</t>
    </r>
    <r>
      <rPr>
        <sz val="10.5"/>
        <color rgb="FF666666"/>
        <rFont val="Arial"/>
        <charset val="134"/>
      </rPr>
      <t>)(V)</t>
    </r>
  </si>
  <si>
    <r>
      <t>绝缘等级</t>
    </r>
    <r>
      <rPr>
        <sz val="10.5"/>
        <color rgb="FF666666"/>
        <rFont val="Arial"/>
        <charset val="134"/>
      </rPr>
      <t>(V rms)</t>
    </r>
  </si>
  <si>
    <r>
      <t>CMTI(</t>
    </r>
    <r>
      <rPr>
        <sz val="10.5"/>
        <color rgb="FF666666"/>
        <rFont val="宋体"/>
        <charset val="134"/>
      </rPr>
      <t>最小值</t>
    </r>
    <r>
      <rPr>
        <sz val="10.5"/>
        <color rgb="FF666666"/>
        <rFont val="Arial"/>
        <charset val="134"/>
      </rPr>
      <t>)(V/us)</t>
    </r>
  </si>
  <si>
    <r>
      <t>流出值（最小值）（</t>
    </r>
    <r>
      <rPr>
        <sz val="11"/>
        <rFont val="Calibri"/>
        <charset val="134"/>
      </rPr>
      <t>V)</t>
    </r>
  </si>
  <si>
    <r>
      <t>流出值</t>
    </r>
    <r>
      <rPr>
        <sz val="11"/>
        <rFont val="Calibri"/>
        <charset val="134"/>
      </rPr>
      <t>(</t>
    </r>
    <r>
      <rPr>
        <sz val="11"/>
        <rFont val="宋体"/>
        <charset val="134"/>
      </rPr>
      <t>最大值）（</t>
    </r>
    <r>
      <rPr>
        <sz val="11"/>
        <rFont val="Calibri"/>
        <charset val="134"/>
      </rPr>
      <t>V)</t>
    </r>
  </si>
  <si>
    <t>包装</t>
  </si>
  <si>
    <t>ADP1031ACPZ-4-R7</t>
  </si>
  <si>
    <t>15n</t>
  </si>
  <si>
    <t>2.5k</t>
  </si>
  <si>
    <t>25k</t>
  </si>
  <si>
    <t>41-Lead Lead Frame Chip Scale Package [LFCSP]</t>
  </si>
  <si>
    <t>ADUM6028-3BRIZ</t>
  </si>
  <si>
    <t>60m</t>
  </si>
  <si>
    <t>5k</t>
  </si>
  <si>
    <t>8 ld SOIC (increased Creepage)</t>
  </si>
  <si>
    <t>ADUM5020-3BRWZ</t>
  </si>
  <si>
    <t>100m</t>
  </si>
  <si>
    <t>3k</t>
  </si>
  <si>
    <t>16 ld SOIC - Wide</t>
  </si>
  <si>
    <t>ADUM5028-3BRIZ</t>
  </si>
  <si>
    <t>ADUM6020-3BRIZ</t>
  </si>
  <si>
    <t>16 ld SOIC (increased Creepage)</t>
  </si>
  <si>
    <t>LTM2889CY-3#PBF</t>
  </si>
  <si>
    <t>275n</t>
  </si>
  <si>
    <t>125m</t>
  </si>
  <si>
    <t>30k</t>
  </si>
  <si>
    <t>32 Ball BGA (15x11.25x3.42mm)</t>
  </si>
  <si>
    <t>LTM2889CY-5#PBF</t>
  </si>
  <si>
    <t>200m</t>
  </si>
  <si>
    <t>ADUM5410BRSZ</t>
  </si>
  <si>
    <t>14n</t>
  </si>
  <si>
    <t>30m</t>
  </si>
  <si>
    <t>75k</t>
  </si>
  <si>
    <t>24 ld SSOP</t>
  </si>
  <si>
    <t>ADUM5411BRSZ</t>
  </si>
  <si>
    <t>ADUM5412BRSZ</t>
  </si>
  <si>
    <t>ADUM6410BRSZ</t>
  </si>
  <si>
    <t>3.75k</t>
  </si>
  <si>
    <t>ADUM6411BRSZ</t>
  </si>
  <si>
    <t>ADUM6412BRSZ</t>
  </si>
  <si>
    <t>LTM2885CY#PBF</t>
  </si>
  <si>
    <t>6.5k</t>
  </si>
  <si>
    <t>50k</t>
  </si>
  <si>
    <t>42 Ball BGA (22x9x5.16mm)</t>
  </si>
  <si>
    <t>LTM2887CY-3I#PBF</t>
  </si>
  <si>
    <t>100n</t>
  </si>
  <si>
    <t>600m</t>
  </si>
  <si>
    <t>LTM2887CY-3S#PBF</t>
  </si>
  <si>
    <t>LTM2887CY-5I#PBF</t>
  </si>
  <si>
    <t>LTM2887CY-5S#PBF</t>
  </si>
  <si>
    <t>LTM2884CY#PBF</t>
  </si>
  <si>
    <t>300n</t>
  </si>
  <si>
    <t>500m</t>
  </si>
  <si>
    <t>44 Ball BGA (15x15x5.02mm)</t>
  </si>
  <si>
    <t>ADM3260ARSZ</t>
  </si>
  <si>
    <t>95n</t>
  </si>
  <si>
    <t>20 ld SSOP</t>
  </si>
  <si>
    <t>ADUM4470ARIZ</t>
  </si>
  <si>
    <t>60n</t>
  </si>
  <si>
    <t>400m</t>
  </si>
  <si>
    <t>20 ld SOIC (increased Creepage)</t>
  </si>
  <si>
    <t>ADUM4471ARIZ</t>
  </si>
  <si>
    <t>ADUM4472ARIZ</t>
  </si>
  <si>
    <t>ADUM4473ARIZ</t>
  </si>
  <si>
    <t>ADUM4474ARIZ</t>
  </si>
  <si>
    <t>ADUM5210ARSZ</t>
  </si>
  <si>
    <t>29n</t>
  </si>
  <si>
    <t>ADUM5211ARSZ</t>
  </si>
  <si>
    <t>ADUM5212ARSZ</t>
  </si>
  <si>
    <t>ADUM6210ARSZ</t>
  </si>
  <si>
    <t>ADUM6211ARSZ</t>
  </si>
  <si>
    <t>ADUM6212ARSZ</t>
  </si>
  <si>
    <t>ADUM4070ARIZ</t>
  </si>
  <si>
    <t>ADUM5010ARSZ</t>
  </si>
  <si>
    <t>ADUM6010ARSZ</t>
  </si>
  <si>
    <t>LTM2883CY-3I#PBF</t>
  </si>
  <si>
    <t>LTM2883CY-3S#PBF</t>
  </si>
  <si>
    <t>LTM2883CY-5I#PBF</t>
  </si>
  <si>
    <t>LTM2883CY-5S#PBF</t>
  </si>
  <si>
    <t>ADUM3070ARQZ</t>
  </si>
  <si>
    <t>16 ld QSOP</t>
  </si>
  <si>
    <t>ADUM3470ARSZ</t>
  </si>
  <si>
    <t>ADUM3471ARSZ</t>
  </si>
  <si>
    <t>ADUM3472ARSZ</t>
  </si>
  <si>
    <t>ADUM3473ARSZ</t>
  </si>
  <si>
    <t>ADUM3474ARSZ</t>
  </si>
  <si>
    <t>ADUM6000ARIZ</t>
  </si>
  <si>
    <t>16 ld SOIC (increased Creepage),16 ld SOIC - Wide</t>
  </si>
  <si>
    <t>ADUM6200ARIZ</t>
  </si>
  <si>
    <t>45n</t>
  </si>
  <si>
    <t>80m</t>
  </si>
  <si>
    <t>ADUM6201ARIZ</t>
  </si>
  <si>
    <t>ADUM6202ARIZ</t>
  </si>
  <si>
    <t>LTM2881CV-3#PBF</t>
  </si>
  <si>
    <t>32 ld LGA (15x11.25x2.82mm),32 Ball BGA (15x11.25x3.42mm)</t>
  </si>
  <si>
    <t>LTM2881CV-5#PBF</t>
  </si>
  <si>
    <t>ADUM6400ARIZ</t>
  </si>
  <si>
    <t>ADUM6401ARIZ</t>
  </si>
  <si>
    <t>ADUM6402ARIZ</t>
  </si>
  <si>
    <t>ADUM6403ARIZ</t>
  </si>
  <si>
    <t>ADUM6404ARIZ</t>
  </si>
  <si>
    <t>LTM2882CV-3#PBF</t>
  </si>
  <si>
    <t>500n</t>
  </si>
  <si>
    <t>LTM2882CV-5#PBF</t>
  </si>
  <si>
    <t>ADUM5000ARWZ</t>
  </si>
  <si>
    <t>ADUM5200ARWZ</t>
  </si>
  <si>
    <t>70n</t>
  </si>
  <si>
    <t>ADUM5201ARWZ</t>
  </si>
  <si>
    <t>ADUM5202ARWZ</t>
  </si>
  <si>
    <t>ADUM5400ARWZ</t>
  </si>
  <si>
    <t>ADUM5401ARWZ</t>
  </si>
  <si>
    <t>ADUM5402ARWZ</t>
  </si>
  <si>
    <t>ADUM5403ARWZ</t>
  </si>
  <si>
    <t>ADUM5404ARWZ</t>
  </si>
  <si>
    <t>ADUM5240ARZ</t>
  </si>
  <si>
    <t>10m</t>
  </si>
  <si>
    <t>8 ld SOIC</t>
  </si>
  <si>
    <t>ADUM5241ARZ</t>
  </si>
  <si>
    <t>ADUM5242ARZ</t>
  </si>
  <si>
    <t>以实际报价为准</t>
  </si>
  <si>
    <t>Price (1000+)</t>
  </si>
  <si>
    <t>($ US)</t>
  </si>
  <si>
    <t>16 ld SOIC (increased Creepage) 16 ld SOIC - Wide</t>
  </si>
  <si>
    <t>32 ld LGA (15x11.25x2.82mm) 32 Ball BGA (15x11.25x3.42mm)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</si>
</sst>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Calibri"/>
      <charset val="134"/>
    </font>
    <font>
      <u/>
      <sz val="11"/>
      <color rgb="FF0563C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rgb="FF666666"/>
      <name val="Arial"/>
      <charset val="134"/>
    </font>
    <font>
      <sz val="10.5"/>
      <color rgb="FF666666"/>
      <name val="宋体"/>
      <charset val="134"/>
    </font>
    <font>
      <sz val="10.5"/>
      <color rgb="FF4A90E2"/>
      <name val="宋体"/>
      <charset val="134"/>
    </font>
    <font>
      <sz val="10.5"/>
      <color rgb="FF4A90E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CCFFFF"/>
        <bgColor rgb="FFCC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5" fillId="8" borderId="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1"/>
    </sheetView>
  </sheetViews>
  <sheetFormatPr defaultColWidth="10.2857142857143" defaultRowHeight="15" outlineLevelRow="3" outlineLevelCol="1"/>
  <cols>
    <col min="1" max="1" width="20" customWidth="1"/>
    <col min="2" max="2" width="25" customWidth="1"/>
    <col min="3" max="3" width="20" customWidth="1"/>
  </cols>
  <sheetData>
    <row r="1" spans="1:2">
      <c r="A1" s="10" t="s">
        <v>0</v>
      </c>
      <c r="B1" t="s">
        <v>1</v>
      </c>
    </row>
    <row r="2" spans="1:2">
      <c r="A2" s="10" t="s">
        <v>2</v>
      </c>
      <c r="B2" t="s">
        <v>3</v>
      </c>
    </row>
    <row r="3" spans="1:2">
      <c r="A3" s="10" t="s">
        <v>4</v>
      </c>
      <c r="B3" t="s">
        <v>5</v>
      </c>
    </row>
    <row r="4" spans="1:2">
      <c r="A4" s="10" t="s">
        <v>6</v>
      </c>
      <c r="B4" s="10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226"/>
  <sheetViews>
    <sheetView tabSelected="1" topLeftCell="A49" workbookViewId="0">
      <selection activeCell="A70" sqref="A70"/>
    </sheetView>
  </sheetViews>
  <sheetFormatPr defaultColWidth="10.2857142857143" defaultRowHeight="15"/>
  <cols>
    <col min="1" max="2" width="16" customWidth="1"/>
    <col min="3" max="3" width="19" customWidth="1"/>
    <col min="4" max="4" width="31" customWidth="1"/>
    <col min="5" max="5" width="17" customWidth="1"/>
    <col min="6" max="6" width="20" customWidth="1"/>
    <col min="7" max="10" width="15" customWidth="1"/>
  </cols>
  <sheetData>
    <row r="1" spans="1:10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</row>
    <row r="2" spans="1:10">
      <c r="A2" s="2"/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21</v>
      </c>
      <c r="I2" s="2" t="s">
        <v>21</v>
      </c>
      <c r="J2" s="2" t="s">
        <v>18</v>
      </c>
    </row>
    <row r="3" spans="1:10">
      <c r="A3" s="4" t="s">
        <v>24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</row>
    <row r="4" spans="1:10">
      <c r="A4" t="s">
        <v>34</v>
      </c>
      <c r="B4">
        <v>7</v>
      </c>
      <c r="C4" t="s">
        <v>35</v>
      </c>
      <c r="D4" t="s">
        <v>18</v>
      </c>
      <c r="E4">
        <v>6</v>
      </c>
      <c r="F4" t="s">
        <v>36</v>
      </c>
      <c r="G4" t="s">
        <v>37</v>
      </c>
      <c r="H4">
        <v>1.8</v>
      </c>
      <c r="I4">
        <v>5.5</v>
      </c>
      <c r="J4" t="s">
        <v>38</v>
      </c>
    </row>
    <row r="5" spans="1:10">
      <c r="A5" t="s">
        <v>39</v>
      </c>
      <c r="B5">
        <v>0</v>
      </c>
      <c r="C5" t="s">
        <v>18</v>
      </c>
      <c r="D5" t="s">
        <v>40</v>
      </c>
      <c r="E5">
        <v>3</v>
      </c>
      <c r="F5" t="s">
        <v>41</v>
      </c>
      <c r="G5" t="s">
        <v>18</v>
      </c>
      <c r="H5">
        <v>3</v>
      </c>
      <c r="I5">
        <v>5.5</v>
      </c>
      <c r="J5" t="s">
        <v>42</v>
      </c>
    </row>
    <row r="6" spans="1:10">
      <c r="A6" t="s">
        <v>43</v>
      </c>
      <c r="B6">
        <v>0</v>
      </c>
      <c r="C6" t="s">
        <v>18</v>
      </c>
      <c r="D6" t="s">
        <v>44</v>
      </c>
      <c r="E6">
        <v>3</v>
      </c>
      <c r="F6" t="s">
        <v>45</v>
      </c>
      <c r="G6" t="s">
        <v>18</v>
      </c>
      <c r="H6">
        <v>3</v>
      </c>
      <c r="I6">
        <v>5.5</v>
      </c>
      <c r="J6" t="s">
        <v>46</v>
      </c>
    </row>
    <row r="7" spans="1:10">
      <c r="A7" t="s">
        <v>47</v>
      </c>
      <c r="B7">
        <v>0</v>
      </c>
      <c r="C7" t="s">
        <v>18</v>
      </c>
      <c r="D7" t="s">
        <v>40</v>
      </c>
      <c r="E7">
        <v>3</v>
      </c>
      <c r="F7" t="s">
        <v>45</v>
      </c>
      <c r="G7" t="s">
        <v>18</v>
      </c>
      <c r="H7">
        <v>3</v>
      </c>
      <c r="I7">
        <v>5.5</v>
      </c>
      <c r="J7" t="s">
        <v>42</v>
      </c>
    </row>
    <row r="8" spans="1:10">
      <c r="A8" t="s">
        <v>48</v>
      </c>
      <c r="B8">
        <v>0</v>
      </c>
      <c r="C8" t="s">
        <v>18</v>
      </c>
      <c r="D8" t="s">
        <v>44</v>
      </c>
      <c r="E8">
        <v>3</v>
      </c>
      <c r="F8" t="s">
        <v>41</v>
      </c>
      <c r="G8" t="s">
        <v>18</v>
      </c>
      <c r="H8">
        <v>3</v>
      </c>
      <c r="I8">
        <v>5.5</v>
      </c>
      <c r="J8" t="s">
        <v>49</v>
      </c>
    </row>
    <row r="9" spans="1:10">
      <c r="A9" t="s">
        <v>50</v>
      </c>
      <c r="B9">
        <v>1</v>
      </c>
      <c r="C9" t="s">
        <v>51</v>
      </c>
      <c r="D9" t="s">
        <v>52</v>
      </c>
      <c r="E9">
        <v>3</v>
      </c>
      <c r="F9" t="s">
        <v>36</v>
      </c>
      <c r="G9" t="s">
        <v>53</v>
      </c>
      <c r="H9">
        <v>1.62</v>
      </c>
      <c r="I9">
        <v>5.5</v>
      </c>
      <c r="J9" t="s">
        <v>54</v>
      </c>
    </row>
    <row r="10" spans="1:10">
      <c r="A10" t="s">
        <v>55</v>
      </c>
      <c r="B10">
        <v>1</v>
      </c>
      <c r="C10" t="s">
        <v>51</v>
      </c>
      <c r="D10" t="s">
        <v>56</v>
      </c>
      <c r="E10">
        <v>3</v>
      </c>
      <c r="F10" t="s">
        <v>36</v>
      </c>
      <c r="G10" t="s">
        <v>53</v>
      </c>
      <c r="H10">
        <v>1.62</v>
      </c>
      <c r="I10">
        <v>5.5</v>
      </c>
      <c r="J10" t="s">
        <v>54</v>
      </c>
    </row>
    <row r="11" spans="1:10">
      <c r="A11" t="s">
        <v>57</v>
      </c>
      <c r="B11">
        <v>4</v>
      </c>
      <c r="C11" t="s">
        <v>58</v>
      </c>
      <c r="D11" t="s">
        <v>59</v>
      </c>
      <c r="E11">
        <v>3</v>
      </c>
      <c r="F11" t="s">
        <v>36</v>
      </c>
      <c r="G11" t="s">
        <v>60</v>
      </c>
      <c r="H11">
        <v>3</v>
      </c>
      <c r="I11">
        <v>5.5</v>
      </c>
      <c r="J11" t="s">
        <v>61</v>
      </c>
    </row>
    <row r="12" spans="1:10">
      <c r="A12" t="s">
        <v>62</v>
      </c>
      <c r="B12">
        <v>4</v>
      </c>
      <c r="C12" t="s">
        <v>58</v>
      </c>
      <c r="D12" t="s">
        <v>59</v>
      </c>
      <c r="E12">
        <v>3</v>
      </c>
      <c r="F12" t="s">
        <v>36</v>
      </c>
      <c r="G12" t="s">
        <v>60</v>
      </c>
      <c r="H12">
        <v>3</v>
      </c>
      <c r="I12">
        <v>5.5</v>
      </c>
      <c r="J12" t="s">
        <v>61</v>
      </c>
    </row>
    <row r="13" spans="1:10">
      <c r="A13" t="s">
        <v>63</v>
      </c>
      <c r="B13">
        <v>4</v>
      </c>
      <c r="C13" t="s">
        <v>58</v>
      </c>
      <c r="D13" t="s">
        <v>59</v>
      </c>
      <c r="E13">
        <v>3</v>
      </c>
      <c r="F13" t="s">
        <v>36</v>
      </c>
      <c r="G13" t="s">
        <v>60</v>
      </c>
      <c r="H13">
        <v>3</v>
      </c>
      <c r="I13">
        <v>5.5</v>
      </c>
      <c r="J13" t="s">
        <v>61</v>
      </c>
    </row>
    <row r="14" spans="1:10">
      <c r="A14" t="s">
        <v>64</v>
      </c>
      <c r="B14">
        <v>4</v>
      </c>
      <c r="C14" t="s">
        <v>58</v>
      </c>
      <c r="D14" t="s">
        <v>59</v>
      </c>
      <c r="E14">
        <v>3</v>
      </c>
      <c r="F14" t="s">
        <v>65</v>
      </c>
      <c r="G14" t="s">
        <v>60</v>
      </c>
      <c r="H14">
        <v>3</v>
      </c>
      <c r="I14">
        <v>5.5</v>
      </c>
      <c r="J14" t="s">
        <v>61</v>
      </c>
    </row>
    <row r="15" spans="1:10">
      <c r="A15" t="s">
        <v>66</v>
      </c>
      <c r="B15">
        <v>4</v>
      </c>
      <c r="C15" t="s">
        <v>58</v>
      </c>
      <c r="D15" t="s">
        <v>59</v>
      </c>
      <c r="E15">
        <v>3</v>
      </c>
      <c r="F15" t="s">
        <v>65</v>
      </c>
      <c r="G15" t="s">
        <v>60</v>
      </c>
      <c r="H15">
        <v>3</v>
      </c>
      <c r="I15">
        <v>5.5</v>
      </c>
      <c r="J15" t="s">
        <v>61</v>
      </c>
    </row>
    <row r="16" spans="1:10">
      <c r="A16" t="s">
        <v>67</v>
      </c>
      <c r="B16">
        <v>4</v>
      </c>
      <c r="C16" t="s">
        <v>58</v>
      </c>
      <c r="D16" t="s">
        <v>59</v>
      </c>
      <c r="E16">
        <v>3</v>
      </c>
      <c r="F16" t="s">
        <v>65</v>
      </c>
      <c r="G16" t="s">
        <v>60</v>
      </c>
      <c r="H16">
        <v>3</v>
      </c>
      <c r="I16">
        <v>5.5</v>
      </c>
      <c r="J16" t="s">
        <v>61</v>
      </c>
    </row>
    <row r="17" spans="1:10">
      <c r="A17" t="s">
        <v>68</v>
      </c>
      <c r="B17">
        <v>1</v>
      </c>
      <c r="C17" t="s">
        <v>18</v>
      </c>
      <c r="D17" t="s">
        <v>56</v>
      </c>
      <c r="E17">
        <v>4.75</v>
      </c>
      <c r="F17" t="s">
        <v>69</v>
      </c>
      <c r="G17" t="s">
        <v>70</v>
      </c>
      <c r="H17">
        <v>1.62</v>
      </c>
      <c r="I17">
        <v>5.5</v>
      </c>
      <c r="J17" t="s">
        <v>71</v>
      </c>
    </row>
    <row r="18" spans="1:10">
      <c r="A18" t="s">
        <v>72</v>
      </c>
      <c r="B18">
        <v>6</v>
      </c>
      <c r="C18" t="s">
        <v>73</v>
      </c>
      <c r="D18" t="s">
        <v>44</v>
      </c>
      <c r="E18" t="s">
        <v>74</v>
      </c>
      <c r="F18" t="s">
        <v>36</v>
      </c>
      <c r="G18" t="s">
        <v>53</v>
      </c>
      <c r="H18">
        <v>3</v>
      </c>
      <c r="I18">
        <v>5.5</v>
      </c>
      <c r="J18" t="s">
        <v>54</v>
      </c>
    </row>
    <row r="19" spans="1:10">
      <c r="A19" t="s">
        <v>75</v>
      </c>
      <c r="B19">
        <v>6</v>
      </c>
      <c r="C19" t="s">
        <v>73</v>
      </c>
      <c r="D19" t="s">
        <v>44</v>
      </c>
      <c r="E19" t="s">
        <v>74</v>
      </c>
      <c r="F19" t="s">
        <v>36</v>
      </c>
      <c r="G19" t="s">
        <v>53</v>
      </c>
      <c r="H19">
        <v>1.62</v>
      </c>
      <c r="I19">
        <v>5.5</v>
      </c>
      <c r="J19" t="s">
        <v>54</v>
      </c>
    </row>
    <row r="20" spans="1:10">
      <c r="A20" t="s">
        <v>76</v>
      </c>
      <c r="B20">
        <v>6</v>
      </c>
      <c r="C20" t="s">
        <v>73</v>
      </c>
      <c r="D20" t="s">
        <v>44</v>
      </c>
      <c r="E20" t="s">
        <v>74</v>
      </c>
      <c r="F20" t="s">
        <v>36</v>
      </c>
      <c r="G20" t="s">
        <v>53</v>
      </c>
      <c r="H20">
        <v>3</v>
      </c>
      <c r="I20">
        <v>5.5</v>
      </c>
      <c r="J20" t="s">
        <v>54</v>
      </c>
    </row>
    <row r="21" spans="1:10">
      <c r="A21" t="s">
        <v>77</v>
      </c>
      <c r="B21">
        <v>6</v>
      </c>
      <c r="C21" t="s">
        <v>73</v>
      </c>
      <c r="D21" t="s">
        <v>44</v>
      </c>
      <c r="E21" t="s">
        <v>74</v>
      </c>
      <c r="F21" t="s">
        <v>36</v>
      </c>
      <c r="G21" t="s">
        <v>53</v>
      </c>
      <c r="H21">
        <v>1.62</v>
      </c>
      <c r="I21">
        <v>5.5</v>
      </c>
      <c r="J21" t="s">
        <v>54</v>
      </c>
    </row>
    <row r="22" spans="1:10">
      <c r="A22" t="s">
        <v>78</v>
      </c>
      <c r="B22">
        <v>1</v>
      </c>
      <c r="C22" t="s">
        <v>79</v>
      </c>
      <c r="D22" t="s">
        <v>80</v>
      </c>
      <c r="E22">
        <v>4.75</v>
      </c>
      <c r="F22" t="s">
        <v>36</v>
      </c>
      <c r="G22" t="s">
        <v>53</v>
      </c>
      <c r="H22">
        <v>4.4</v>
      </c>
      <c r="I22">
        <v>16.5</v>
      </c>
      <c r="J22" t="s">
        <v>81</v>
      </c>
    </row>
    <row r="23" spans="1:10">
      <c r="A23" t="s">
        <v>82</v>
      </c>
      <c r="B23">
        <v>2</v>
      </c>
      <c r="C23" t="s">
        <v>83</v>
      </c>
      <c r="D23" t="s">
        <v>59</v>
      </c>
      <c r="E23">
        <v>4.5</v>
      </c>
      <c r="F23" t="s">
        <v>36</v>
      </c>
      <c r="G23" t="s">
        <v>37</v>
      </c>
      <c r="H23">
        <v>3</v>
      </c>
      <c r="I23">
        <v>5.5</v>
      </c>
      <c r="J23" t="s">
        <v>84</v>
      </c>
    </row>
    <row r="24" spans="1:10">
      <c r="A24" t="s">
        <v>85</v>
      </c>
      <c r="B24">
        <v>4</v>
      </c>
      <c r="C24" t="s">
        <v>86</v>
      </c>
      <c r="D24" t="s">
        <v>87</v>
      </c>
      <c r="E24">
        <v>3.3</v>
      </c>
      <c r="F24" t="s">
        <v>41</v>
      </c>
      <c r="G24" t="s">
        <v>37</v>
      </c>
      <c r="H24">
        <v>3</v>
      </c>
      <c r="I24">
        <v>5.5</v>
      </c>
      <c r="J24" t="s">
        <v>88</v>
      </c>
    </row>
    <row r="25" spans="1:10">
      <c r="A25" t="s">
        <v>89</v>
      </c>
      <c r="B25">
        <v>4</v>
      </c>
      <c r="C25" t="s">
        <v>86</v>
      </c>
      <c r="D25" t="s">
        <v>87</v>
      </c>
      <c r="E25">
        <v>3.3</v>
      </c>
      <c r="F25" t="s">
        <v>41</v>
      </c>
      <c r="G25" t="s">
        <v>37</v>
      </c>
      <c r="H25">
        <v>3</v>
      </c>
      <c r="I25">
        <v>5.5</v>
      </c>
      <c r="J25" t="s">
        <v>88</v>
      </c>
    </row>
    <row r="26" spans="1:10">
      <c r="A26" t="s">
        <v>90</v>
      </c>
      <c r="B26">
        <v>4</v>
      </c>
      <c r="C26" t="s">
        <v>86</v>
      </c>
      <c r="D26" t="s">
        <v>87</v>
      </c>
      <c r="E26">
        <v>3.3</v>
      </c>
      <c r="F26" t="s">
        <v>41</v>
      </c>
      <c r="G26" t="s">
        <v>37</v>
      </c>
      <c r="H26">
        <v>3</v>
      </c>
      <c r="I26">
        <v>5.5</v>
      </c>
      <c r="J26" t="s">
        <v>88</v>
      </c>
    </row>
    <row r="27" spans="1:10">
      <c r="A27" t="s">
        <v>91</v>
      </c>
      <c r="B27">
        <v>4</v>
      </c>
      <c r="C27" t="s">
        <v>86</v>
      </c>
      <c r="D27" t="s">
        <v>87</v>
      </c>
      <c r="E27">
        <v>3.3</v>
      </c>
      <c r="F27" t="s">
        <v>41</v>
      </c>
      <c r="G27" t="s">
        <v>37</v>
      </c>
      <c r="H27">
        <v>3</v>
      </c>
      <c r="I27">
        <v>5.5</v>
      </c>
      <c r="J27" t="s">
        <v>88</v>
      </c>
    </row>
    <row r="28" spans="1:10">
      <c r="A28" t="s">
        <v>92</v>
      </c>
      <c r="B28">
        <v>4</v>
      </c>
      <c r="C28" t="s">
        <v>86</v>
      </c>
      <c r="D28" t="s">
        <v>87</v>
      </c>
      <c r="E28">
        <v>3.3</v>
      </c>
      <c r="F28" t="s">
        <v>41</v>
      </c>
      <c r="G28" t="s">
        <v>37</v>
      </c>
      <c r="H28">
        <v>3</v>
      </c>
      <c r="I28">
        <v>5.5</v>
      </c>
      <c r="J28" t="s">
        <v>88</v>
      </c>
    </row>
    <row r="29" spans="1:10">
      <c r="A29" t="s">
        <v>93</v>
      </c>
      <c r="B29">
        <v>2</v>
      </c>
      <c r="C29" t="s">
        <v>94</v>
      </c>
      <c r="D29" t="s">
        <v>59</v>
      </c>
      <c r="E29">
        <v>3.085</v>
      </c>
      <c r="F29" t="s">
        <v>36</v>
      </c>
      <c r="G29" t="s">
        <v>37</v>
      </c>
      <c r="H29">
        <v>3</v>
      </c>
      <c r="I29">
        <v>5.5</v>
      </c>
      <c r="J29" t="s">
        <v>84</v>
      </c>
    </row>
    <row r="30" spans="1:10">
      <c r="A30" t="s">
        <v>95</v>
      </c>
      <c r="B30">
        <v>2</v>
      </c>
      <c r="C30" t="s">
        <v>94</v>
      </c>
      <c r="D30" t="s">
        <v>59</v>
      </c>
      <c r="E30">
        <v>3.085</v>
      </c>
      <c r="F30" t="s">
        <v>36</v>
      </c>
      <c r="G30" t="s">
        <v>37</v>
      </c>
      <c r="H30">
        <v>3</v>
      </c>
      <c r="I30">
        <v>5.5</v>
      </c>
      <c r="J30" t="s">
        <v>84</v>
      </c>
    </row>
    <row r="31" spans="1:10">
      <c r="A31" t="s">
        <v>96</v>
      </c>
      <c r="B31">
        <v>2</v>
      </c>
      <c r="C31" t="s">
        <v>94</v>
      </c>
      <c r="D31" t="s">
        <v>59</v>
      </c>
      <c r="E31">
        <v>3.085</v>
      </c>
      <c r="F31" t="s">
        <v>36</v>
      </c>
      <c r="G31" t="s">
        <v>37</v>
      </c>
      <c r="H31">
        <v>3</v>
      </c>
      <c r="I31">
        <v>5.5</v>
      </c>
      <c r="J31" t="s">
        <v>84</v>
      </c>
    </row>
    <row r="32" spans="1:10">
      <c r="A32" t="s">
        <v>97</v>
      </c>
      <c r="B32">
        <v>2</v>
      </c>
      <c r="C32" t="s">
        <v>94</v>
      </c>
      <c r="D32" t="s">
        <v>59</v>
      </c>
      <c r="E32">
        <v>3.085</v>
      </c>
      <c r="F32" t="s">
        <v>65</v>
      </c>
      <c r="G32" t="s">
        <v>37</v>
      </c>
      <c r="H32">
        <v>3</v>
      </c>
      <c r="I32">
        <v>5.5</v>
      </c>
      <c r="J32" t="s">
        <v>84</v>
      </c>
    </row>
    <row r="33" spans="1:10">
      <c r="A33" t="s">
        <v>98</v>
      </c>
      <c r="B33">
        <v>2</v>
      </c>
      <c r="C33" t="s">
        <v>94</v>
      </c>
      <c r="D33" t="s">
        <v>59</v>
      </c>
      <c r="E33">
        <v>3.085</v>
      </c>
      <c r="F33" t="s">
        <v>65</v>
      </c>
      <c r="G33" t="s">
        <v>37</v>
      </c>
      <c r="H33">
        <v>3</v>
      </c>
      <c r="I33">
        <v>5.5</v>
      </c>
      <c r="J33" t="s">
        <v>84</v>
      </c>
    </row>
    <row r="34" spans="1:10">
      <c r="A34" t="s">
        <v>99</v>
      </c>
      <c r="B34">
        <v>2</v>
      </c>
      <c r="C34" t="s">
        <v>94</v>
      </c>
      <c r="D34" t="s">
        <v>59</v>
      </c>
      <c r="E34">
        <v>3.085</v>
      </c>
      <c r="F34" t="s">
        <v>65</v>
      </c>
      <c r="G34" t="s">
        <v>37</v>
      </c>
      <c r="H34">
        <v>3</v>
      </c>
      <c r="I34">
        <v>5.5</v>
      </c>
      <c r="J34" t="s">
        <v>84</v>
      </c>
    </row>
    <row r="35" spans="1:10">
      <c r="A35" t="s">
        <v>100</v>
      </c>
      <c r="B35">
        <v>0</v>
      </c>
      <c r="C35" t="s">
        <v>18</v>
      </c>
      <c r="D35" t="s">
        <v>80</v>
      </c>
      <c r="E35">
        <v>3.5</v>
      </c>
      <c r="F35" t="s">
        <v>41</v>
      </c>
      <c r="G35" t="s">
        <v>37</v>
      </c>
      <c r="H35">
        <v>3</v>
      </c>
      <c r="I35">
        <v>5.5</v>
      </c>
      <c r="J35" t="s">
        <v>49</v>
      </c>
    </row>
    <row r="36" spans="1:10">
      <c r="A36" t="s">
        <v>101</v>
      </c>
      <c r="B36">
        <v>0</v>
      </c>
      <c r="C36" t="s">
        <v>18</v>
      </c>
      <c r="D36" t="s">
        <v>59</v>
      </c>
      <c r="E36">
        <v>3.3</v>
      </c>
      <c r="F36" t="s">
        <v>36</v>
      </c>
      <c r="G36" t="s">
        <v>37</v>
      </c>
      <c r="H36">
        <v>3.3</v>
      </c>
      <c r="I36">
        <v>5.5</v>
      </c>
      <c r="J36" t="s">
        <v>84</v>
      </c>
    </row>
    <row r="37" spans="1:10">
      <c r="A37" t="s">
        <v>102</v>
      </c>
      <c r="B37">
        <v>0</v>
      </c>
      <c r="C37" t="s">
        <v>18</v>
      </c>
      <c r="D37" t="s">
        <v>59</v>
      </c>
      <c r="E37">
        <v>3.3</v>
      </c>
      <c r="F37" t="s">
        <v>65</v>
      </c>
      <c r="G37" t="s">
        <v>37</v>
      </c>
      <c r="H37">
        <v>3</v>
      </c>
      <c r="I37">
        <v>5.5</v>
      </c>
      <c r="J37" t="s">
        <v>84</v>
      </c>
    </row>
    <row r="38" spans="1:10">
      <c r="A38" t="s">
        <v>103</v>
      </c>
      <c r="B38">
        <v>6</v>
      </c>
      <c r="C38" t="s">
        <v>73</v>
      </c>
      <c r="D38" t="s">
        <v>59</v>
      </c>
      <c r="E38">
        <v>3</v>
      </c>
      <c r="F38" t="s">
        <v>36</v>
      </c>
      <c r="G38" t="s">
        <v>53</v>
      </c>
      <c r="H38">
        <v>3</v>
      </c>
      <c r="I38">
        <v>5.5</v>
      </c>
      <c r="J38" t="s">
        <v>54</v>
      </c>
    </row>
    <row r="39" spans="1:10">
      <c r="A39" t="s">
        <v>104</v>
      </c>
      <c r="B39">
        <v>6</v>
      </c>
      <c r="C39" t="s">
        <v>73</v>
      </c>
      <c r="D39" t="s">
        <v>59</v>
      </c>
      <c r="E39">
        <v>3</v>
      </c>
      <c r="F39" t="s">
        <v>36</v>
      </c>
      <c r="G39" t="s">
        <v>53</v>
      </c>
      <c r="H39">
        <v>1.62</v>
      </c>
      <c r="I39">
        <v>5.5</v>
      </c>
      <c r="J39" t="s">
        <v>54</v>
      </c>
    </row>
    <row r="40" spans="1:10">
      <c r="A40" t="s">
        <v>105</v>
      </c>
      <c r="B40">
        <v>6</v>
      </c>
      <c r="C40" t="s">
        <v>73</v>
      </c>
      <c r="D40" t="s">
        <v>59</v>
      </c>
      <c r="E40">
        <v>3</v>
      </c>
      <c r="F40" t="s">
        <v>36</v>
      </c>
      <c r="G40" t="s">
        <v>53</v>
      </c>
      <c r="H40">
        <v>3</v>
      </c>
      <c r="I40">
        <v>5.5</v>
      </c>
      <c r="J40" t="s">
        <v>54</v>
      </c>
    </row>
    <row r="41" spans="1:10">
      <c r="A41" t="s">
        <v>106</v>
      </c>
      <c r="B41">
        <v>6</v>
      </c>
      <c r="C41" t="s">
        <v>73</v>
      </c>
      <c r="D41" t="s">
        <v>59</v>
      </c>
      <c r="E41">
        <v>3</v>
      </c>
      <c r="F41" t="s">
        <v>36</v>
      </c>
      <c r="G41" t="s">
        <v>53</v>
      </c>
      <c r="H41">
        <v>1.62</v>
      </c>
      <c r="I41">
        <v>5.5</v>
      </c>
      <c r="J41" t="s">
        <v>54</v>
      </c>
    </row>
    <row r="42" spans="1:10">
      <c r="A42" t="s">
        <v>107</v>
      </c>
      <c r="B42">
        <v>0</v>
      </c>
      <c r="C42" t="s">
        <v>18</v>
      </c>
      <c r="D42" t="s">
        <v>87</v>
      </c>
      <c r="E42">
        <v>3</v>
      </c>
      <c r="F42" t="s">
        <v>36</v>
      </c>
      <c r="G42" t="s">
        <v>37</v>
      </c>
      <c r="H42">
        <v>3</v>
      </c>
      <c r="I42">
        <v>5.5</v>
      </c>
      <c r="J42" t="s">
        <v>108</v>
      </c>
    </row>
    <row r="43" spans="1:10">
      <c r="A43" t="s">
        <v>109</v>
      </c>
      <c r="B43">
        <v>4</v>
      </c>
      <c r="C43" t="s">
        <v>86</v>
      </c>
      <c r="D43" t="s">
        <v>87</v>
      </c>
      <c r="E43">
        <v>3</v>
      </c>
      <c r="F43" t="s">
        <v>36</v>
      </c>
      <c r="G43" t="s">
        <v>37</v>
      </c>
      <c r="H43">
        <v>3</v>
      </c>
      <c r="I43">
        <v>5.5</v>
      </c>
      <c r="J43" t="s">
        <v>84</v>
      </c>
    </row>
    <row r="44" spans="1:10">
      <c r="A44" t="s">
        <v>110</v>
      </c>
      <c r="B44">
        <v>4</v>
      </c>
      <c r="C44" t="s">
        <v>86</v>
      </c>
      <c r="D44" t="s">
        <v>87</v>
      </c>
      <c r="E44">
        <v>3</v>
      </c>
      <c r="F44" t="s">
        <v>36</v>
      </c>
      <c r="G44" t="s">
        <v>37</v>
      </c>
      <c r="H44">
        <v>3</v>
      </c>
      <c r="I44">
        <v>5.5</v>
      </c>
      <c r="J44" t="s">
        <v>84</v>
      </c>
    </row>
    <row r="45" spans="1:10">
      <c r="A45" t="s">
        <v>111</v>
      </c>
      <c r="B45">
        <v>4</v>
      </c>
      <c r="C45" t="s">
        <v>86</v>
      </c>
      <c r="D45" t="s">
        <v>87</v>
      </c>
      <c r="E45">
        <v>3</v>
      </c>
      <c r="F45" t="s">
        <v>36</v>
      </c>
      <c r="G45" t="s">
        <v>37</v>
      </c>
      <c r="H45">
        <v>3</v>
      </c>
      <c r="I45">
        <v>5.5</v>
      </c>
      <c r="J45" t="s">
        <v>84</v>
      </c>
    </row>
    <row r="46" spans="1:10">
      <c r="A46" t="s">
        <v>112</v>
      </c>
      <c r="B46">
        <v>4</v>
      </c>
      <c r="C46" t="s">
        <v>86</v>
      </c>
      <c r="D46" t="s">
        <v>87</v>
      </c>
      <c r="E46">
        <v>3</v>
      </c>
      <c r="F46" t="s">
        <v>36</v>
      </c>
      <c r="G46" t="s">
        <v>37</v>
      </c>
      <c r="H46">
        <v>3</v>
      </c>
      <c r="I46">
        <v>5.5</v>
      </c>
      <c r="J46" t="s">
        <v>84</v>
      </c>
    </row>
    <row r="47" spans="1:10">
      <c r="A47" t="s">
        <v>113</v>
      </c>
      <c r="B47">
        <v>4</v>
      </c>
      <c r="C47" t="s">
        <v>86</v>
      </c>
      <c r="D47" t="s">
        <v>87</v>
      </c>
      <c r="E47">
        <v>3</v>
      </c>
      <c r="F47" t="s">
        <v>36</v>
      </c>
      <c r="G47" t="s">
        <v>37</v>
      </c>
      <c r="H47">
        <v>3</v>
      </c>
      <c r="I47">
        <v>5.5</v>
      </c>
      <c r="J47" t="s">
        <v>84</v>
      </c>
    </row>
    <row r="48" spans="1:10">
      <c r="A48" t="s">
        <v>114</v>
      </c>
      <c r="B48">
        <v>0</v>
      </c>
      <c r="C48" t="s">
        <v>18</v>
      </c>
      <c r="D48" t="s">
        <v>44</v>
      </c>
      <c r="E48">
        <v>3</v>
      </c>
      <c r="F48" t="s">
        <v>41</v>
      </c>
      <c r="G48" t="s">
        <v>37</v>
      </c>
      <c r="H48">
        <v>3</v>
      </c>
      <c r="I48">
        <v>5.5</v>
      </c>
      <c r="J48" t="s">
        <v>115</v>
      </c>
    </row>
    <row r="49" spans="1:10">
      <c r="A49" t="s">
        <v>116</v>
      </c>
      <c r="B49">
        <v>2</v>
      </c>
      <c r="C49" t="s">
        <v>117</v>
      </c>
      <c r="D49" t="s">
        <v>118</v>
      </c>
      <c r="E49">
        <v>3</v>
      </c>
      <c r="F49" t="s">
        <v>41</v>
      </c>
      <c r="G49" t="s">
        <v>37</v>
      </c>
      <c r="H49">
        <v>3</v>
      </c>
      <c r="I49">
        <v>5.5</v>
      </c>
      <c r="J49" t="s">
        <v>115</v>
      </c>
    </row>
    <row r="50" spans="1:10">
      <c r="A50" t="s">
        <v>119</v>
      </c>
      <c r="B50">
        <v>2</v>
      </c>
      <c r="C50" t="s">
        <v>117</v>
      </c>
      <c r="D50" t="s">
        <v>118</v>
      </c>
      <c r="E50">
        <v>3</v>
      </c>
      <c r="F50" t="s">
        <v>41</v>
      </c>
      <c r="G50" t="s">
        <v>37</v>
      </c>
      <c r="H50">
        <v>3</v>
      </c>
      <c r="I50">
        <v>5.5</v>
      </c>
      <c r="J50" t="s">
        <v>115</v>
      </c>
    </row>
    <row r="51" spans="1:10">
      <c r="A51" t="s">
        <v>120</v>
      </c>
      <c r="B51">
        <v>2</v>
      </c>
      <c r="C51" t="s">
        <v>117</v>
      </c>
      <c r="D51" t="s">
        <v>118</v>
      </c>
      <c r="E51">
        <v>3</v>
      </c>
      <c r="F51" t="s">
        <v>41</v>
      </c>
      <c r="G51" t="s">
        <v>37</v>
      </c>
      <c r="H51">
        <v>3</v>
      </c>
      <c r="I51">
        <v>5.5</v>
      </c>
      <c r="J51" t="s">
        <v>115</v>
      </c>
    </row>
    <row r="52" spans="1:10">
      <c r="A52" t="s">
        <v>121</v>
      </c>
      <c r="B52">
        <v>1</v>
      </c>
      <c r="C52" t="s">
        <v>18</v>
      </c>
      <c r="D52" t="s">
        <v>52</v>
      </c>
      <c r="E52">
        <v>4.75</v>
      </c>
      <c r="F52" t="s">
        <v>36</v>
      </c>
      <c r="G52" t="s">
        <v>53</v>
      </c>
      <c r="H52">
        <v>1.62</v>
      </c>
      <c r="I52">
        <v>5.5</v>
      </c>
      <c r="J52" t="s">
        <v>122</v>
      </c>
    </row>
    <row r="53" spans="1:10">
      <c r="A53" t="s">
        <v>123</v>
      </c>
      <c r="B53">
        <v>1</v>
      </c>
      <c r="C53" t="s">
        <v>18</v>
      </c>
      <c r="D53" t="s">
        <v>56</v>
      </c>
      <c r="E53">
        <v>4.75</v>
      </c>
      <c r="F53" t="s">
        <v>36</v>
      </c>
      <c r="G53" t="s">
        <v>53</v>
      </c>
      <c r="H53">
        <v>1.62</v>
      </c>
      <c r="I53">
        <v>5.5</v>
      </c>
      <c r="J53" t="s">
        <v>122</v>
      </c>
    </row>
    <row r="54" spans="1:10">
      <c r="A54" t="s">
        <v>124</v>
      </c>
      <c r="B54">
        <v>4</v>
      </c>
      <c r="C54" t="s">
        <v>86</v>
      </c>
      <c r="D54" t="s">
        <v>118</v>
      </c>
      <c r="E54">
        <v>3</v>
      </c>
      <c r="F54" t="s">
        <v>41</v>
      </c>
      <c r="G54" t="s">
        <v>37</v>
      </c>
      <c r="H54">
        <v>3</v>
      </c>
      <c r="I54">
        <v>5.5</v>
      </c>
      <c r="J54" t="s">
        <v>115</v>
      </c>
    </row>
    <row r="55" spans="1:10">
      <c r="A55" t="s">
        <v>125</v>
      </c>
      <c r="B55">
        <v>4</v>
      </c>
      <c r="C55" t="s">
        <v>86</v>
      </c>
      <c r="D55" t="s">
        <v>118</v>
      </c>
      <c r="E55">
        <v>3</v>
      </c>
      <c r="F55" t="s">
        <v>41</v>
      </c>
      <c r="G55" t="s">
        <v>37</v>
      </c>
      <c r="H55">
        <v>3</v>
      </c>
      <c r="I55">
        <v>5.5</v>
      </c>
      <c r="J55" t="s">
        <v>115</v>
      </c>
    </row>
    <row r="56" spans="1:10">
      <c r="A56" t="s">
        <v>126</v>
      </c>
      <c r="B56">
        <v>4</v>
      </c>
      <c r="C56" t="s">
        <v>86</v>
      </c>
      <c r="D56" t="s">
        <v>118</v>
      </c>
      <c r="E56">
        <v>3</v>
      </c>
      <c r="F56" t="s">
        <v>41</v>
      </c>
      <c r="G56" t="s">
        <v>37</v>
      </c>
      <c r="H56">
        <v>3</v>
      </c>
      <c r="I56">
        <v>5.5</v>
      </c>
      <c r="J56" t="s">
        <v>115</v>
      </c>
    </row>
    <row r="57" spans="1:10">
      <c r="A57" t="s">
        <v>127</v>
      </c>
      <c r="B57">
        <v>4</v>
      </c>
      <c r="C57" t="s">
        <v>86</v>
      </c>
      <c r="D57" t="s">
        <v>118</v>
      </c>
      <c r="E57">
        <v>3</v>
      </c>
      <c r="F57" t="s">
        <v>41</v>
      </c>
      <c r="G57" t="s">
        <v>37</v>
      </c>
      <c r="H57">
        <v>3</v>
      </c>
      <c r="I57">
        <v>5.5</v>
      </c>
      <c r="J57" t="s">
        <v>115</v>
      </c>
    </row>
    <row r="58" spans="1:10">
      <c r="A58" t="s">
        <v>128</v>
      </c>
      <c r="B58">
        <v>4</v>
      </c>
      <c r="C58" t="s">
        <v>86</v>
      </c>
      <c r="D58" t="s">
        <v>118</v>
      </c>
      <c r="E58">
        <v>3</v>
      </c>
      <c r="F58" t="s">
        <v>41</v>
      </c>
      <c r="G58" t="s">
        <v>37</v>
      </c>
      <c r="H58">
        <v>3</v>
      </c>
      <c r="I58">
        <v>5.5</v>
      </c>
      <c r="J58" t="s">
        <v>115</v>
      </c>
    </row>
    <row r="59" spans="1:10">
      <c r="A59" t="s">
        <v>129</v>
      </c>
      <c r="B59">
        <v>2</v>
      </c>
      <c r="C59" t="s">
        <v>130</v>
      </c>
      <c r="D59" t="s">
        <v>52</v>
      </c>
      <c r="E59">
        <v>4.8</v>
      </c>
      <c r="F59" t="s">
        <v>36</v>
      </c>
      <c r="G59" t="s">
        <v>53</v>
      </c>
      <c r="H59">
        <v>1.62</v>
      </c>
      <c r="I59">
        <v>5.5</v>
      </c>
      <c r="J59" t="s">
        <v>122</v>
      </c>
    </row>
    <row r="60" spans="1:10">
      <c r="A60" t="s">
        <v>131</v>
      </c>
      <c r="B60">
        <v>2</v>
      </c>
      <c r="C60" t="s">
        <v>130</v>
      </c>
      <c r="D60" t="s">
        <v>56</v>
      </c>
      <c r="E60">
        <v>4.8</v>
      </c>
      <c r="F60" t="s">
        <v>36</v>
      </c>
      <c r="G60" t="s">
        <v>53</v>
      </c>
      <c r="H60">
        <v>1.62</v>
      </c>
      <c r="I60">
        <v>5.5</v>
      </c>
      <c r="J60" t="s">
        <v>122</v>
      </c>
    </row>
    <row r="61" spans="1:10">
      <c r="A61" t="s">
        <v>132</v>
      </c>
      <c r="B61">
        <v>0</v>
      </c>
      <c r="C61" t="s">
        <v>18</v>
      </c>
      <c r="D61" t="s">
        <v>44</v>
      </c>
      <c r="E61">
        <v>3</v>
      </c>
      <c r="F61" t="s">
        <v>36</v>
      </c>
      <c r="G61" t="s">
        <v>18</v>
      </c>
      <c r="H61">
        <v>3</v>
      </c>
      <c r="I61">
        <v>5.5</v>
      </c>
      <c r="J61" t="s">
        <v>46</v>
      </c>
    </row>
    <row r="62" spans="1:10">
      <c r="A62" t="s">
        <v>133</v>
      </c>
      <c r="B62">
        <v>2</v>
      </c>
      <c r="C62" t="s">
        <v>134</v>
      </c>
      <c r="D62" t="s">
        <v>44</v>
      </c>
      <c r="E62">
        <v>3</v>
      </c>
      <c r="F62" t="s">
        <v>36</v>
      </c>
      <c r="G62" t="s">
        <v>37</v>
      </c>
      <c r="H62">
        <v>3</v>
      </c>
      <c r="I62">
        <v>5.5</v>
      </c>
      <c r="J62" t="s">
        <v>46</v>
      </c>
    </row>
    <row r="63" spans="1:10">
      <c r="A63" t="s">
        <v>135</v>
      </c>
      <c r="B63">
        <v>2</v>
      </c>
      <c r="C63" t="s">
        <v>134</v>
      </c>
      <c r="D63" t="s">
        <v>44</v>
      </c>
      <c r="E63">
        <v>3</v>
      </c>
      <c r="F63" t="s">
        <v>36</v>
      </c>
      <c r="G63" t="s">
        <v>37</v>
      </c>
      <c r="H63">
        <v>3</v>
      </c>
      <c r="I63">
        <v>5.5</v>
      </c>
      <c r="J63" t="s">
        <v>46</v>
      </c>
    </row>
    <row r="64" spans="1:10">
      <c r="A64" t="s">
        <v>136</v>
      </c>
      <c r="B64">
        <v>2</v>
      </c>
      <c r="C64" t="s">
        <v>134</v>
      </c>
      <c r="D64" t="s">
        <v>44</v>
      </c>
      <c r="E64">
        <v>3</v>
      </c>
      <c r="F64" t="s">
        <v>36</v>
      </c>
      <c r="G64" t="s">
        <v>37</v>
      </c>
      <c r="H64">
        <v>3</v>
      </c>
      <c r="I64">
        <v>5.5</v>
      </c>
      <c r="J64" t="s">
        <v>46</v>
      </c>
    </row>
    <row r="65" spans="1:10">
      <c r="A65" t="s">
        <v>137</v>
      </c>
      <c r="B65">
        <v>4</v>
      </c>
      <c r="C65" t="s">
        <v>86</v>
      </c>
      <c r="D65" t="s">
        <v>44</v>
      </c>
      <c r="E65">
        <v>3</v>
      </c>
      <c r="F65" t="s">
        <v>36</v>
      </c>
      <c r="G65" t="s">
        <v>37</v>
      </c>
      <c r="H65">
        <v>3</v>
      </c>
      <c r="I65">
        <v>5.5</v>
      </c>
      <c r="J65" t="s">
        <v>46</v>
      </c>
    </row>
    <row r="66" spans="1:10">
      <c r="A66" t="s">
        <v>138</v>
      </c>
      <c r="B66">
        <v>4</v>
      </c>
      <c r="C66" t="s">
        <v>86</v>
      </c>
      <c r="D66" t="s">
        <v>44</v>
      </c>
      <c r="E66">
        <v>3</v>
      </c>
      <c r="F66" t="s">
        <v>36</v>
      </c>
      <c r="G66" t="s">
        <v>37</v>
      </c>
      <c r="H66">
        <v>3</v>
      </c>
      <c r="I66">
        <v>5.5</v>
      </c>
      <c r="J66" t="s">
        <v>46</v>
      </c>
    </row>
    <row r="67" spans="1:10">
      <c r="A67" t="s">
        <v>139</v>
      </c>
      <c r="B67">
        <v>4</v>
      </c>
      <c r="C67" t="s">
        <v>86</v>
      </c>
      <c r="D67" t="s">
        <v>44</v>
      </c>
      <c r="E67">
        <v>3</v>
      </c>
      <c r="F67" t="s">
        <v>36</v>
      </c>
      <c r="G67" t="s">
        <v>37</v>
      </c>
      <c r="H67">
        <v>3</v>
      </c>
      <c r="I67">
        <v>5.5</v>
      </c>
      <c r="J67" t="s">
        <v>46</v>
      </c>
    </row>
    <row r="68" spans="1:10">
      <c r="A68" t="s">
        <v>140</v>
      </c>
      <c r="B68">
        <v>4</v>
      </c>
      <c r="C68" t="s">
        <v>86</v>
      </c>
      <c r="D68" t="s">
        <v>44</v>
      </c>
      <c r="E68">
        <v>3</v>
      </c>
      <c r="F68" t="s">
        <v>36</v>
      </c>
      <c r="G68" t="s">
        <v>37</v>
      </c>
      <c r="H68">
        <v>3.5</v>
      </c>
      <c r="I68">
        <v>5.5</v>
      </c>
      <c r="J68" t="s">
        <v>46</v>
      </c>
    </row>
    <row r="69" spans="1:10">
      <c r="A69" t="s">
        <v>141</v>
      </c>
      <c r="B69">
        <v>4</v>
      </c>
      <c r="C69" t="s">
        <v>86</v>
      </c>
      <c r="D69" t="s">
        <v>44</v>
      </c>
      <c r="E69">
        <v>3</v>
      </c>
      <c r="F69" t="s">
        <v>36</v>
      </c>
      <c r="G69" t="s">
        <v>37</v>
      </c>
      <c r="H69">
        <v>3</v>
      </c>
      <c r="I69">
        <v>5.5</v>
      </c>
      <c r="J69" t="s">
        <v>46</v>
      </c>
    </row>
    <row r="70" spans="1:10">
      <c r="A70" t="s">
        <v>142</v>
      </c>
      <c r="B70">
        <v>2</v>
      </c>
      <c r="C70" t="s">
        <v>134</v>
      </c>
      <c r="D70" t="s">
        <v>143</v>
      </c>
      <c r="E70">
        <v>4.5</v>
      </c>
      <c r="F70" t="s">
        <v>36</v>
      </c>
      <c r="G70" t="s">
        <v>37</v>
      </c>
      <c r="H70">
        <v>2.7</v>
      </c>
      <c r="I70">
        <v>5.5</v>
      </c>
      <c r="J70" t="s">
        <v>144</v>
      </c>
    </row>
    <row r="71" spans="1:10">
      <c r="A71" t="s">
        <v>145</v>
      </c>
      <c r="B71">
        <v>2</v>
      </c>
      <c r="C71" t="s">
        <v>134</v>
      </c>
      <c r="D71" t="s">
        <v>143</v>
      </c>
      <c r="E71">
        <v>4.5</v>
      </c>
      <c r="F71" t="s">
        <v>36</v>
      </c>
      <c r="G71" t="s">
        <v>37</v>
      </c>
      <c r="H71">
        <v>2.7</v>
      </c>
      <c r="I71">
        <v>5.5</v>
      </c>
      <c r="J71" t="s">
        <v>144</v>
      </c>
    </row>
    <row r="72" spans="1:10">
      <c r="A72" t="s">
        <v>146</v>
      </c>
      <c r="B72">
        <v>2</v>
      </c>
      <c r="C72" t="s">
        <v>134</v>
      </c>
      <c r="D72" t="s">
        <v>143</v>
      </c>
      <c r="E72">
        <v>4.5</v>
      </c>
      <c r="F72" t="s">
        <v>36</v>
      </c>
      <c r="G72" t="s">
        <v>37</v>
      </c>
      <c r="H72">
        <v>2.7</v>
      </c>
      <c r="I72">
        <v>5.5</v>
      </c>
      <c r="J72" t="s">
        <v>144</v>
      </c>
    </row>
    <row r="75" spans="1:12">
      <c r="A75" s="4" t="s">
        <v>24</v>
      </c>
      <c r="B75" s="4" t="s">
        <v>25</v>
      </c>
      <c r="C75" s="4" t="s">
        <v>26</v>
      </c>
      <c r="D75" s="4" t="s">
        <v>27</v>
      </c>
      <c r="E75" s="4" t="s">
        <v>28</v>
      </c>
      <c r="F75" s="4" t="s">
        <v>29</v>
      </c>
      <c r="G75" s="4" t="s">
        <v>30</v>
      </c>
      <c r="H75" s="4" t="s">
        <v>31</v>
      </c>
      <c r="I75" s="4" t="s">
        <v>32</v>
      </c>
      <c r="J75" s="4" t="s">
        <v>33</v>
      </c>
      <c r="L75">
        <v>1</v>
      </c>
    </row>
    <row r="76" spans="1:12">
      <c r="A76" s="5" t="s">
        <v>34</v>
      </c>
      <c r="B76" s="5">
        <v>7</v>
      </c>
      <c r="C76" s="5" t="s">
        <v>35</v>
      </c>
      <c r="D76" s="5" t="s">
        <v>18</v>
      </c>
      <c r="E76" s="5">
        <v>6</v>
      </c>
      <c r="F76" s="5" t="s">
        <v>36</v>
      </c>
      <c r="G76" s="5" t="s">
        <v>37</v>
      </c>
      <c r="H76" s="5">
        <v>1.8</v>
      </c>
      <c r="I76" s="5">
        <v>5.5</v>
      </c>
      <c r="J76" s="5" t="s">
        <v>38</v>
      </c>
      <c r="K76" s="7" t="s">
        <v>147</v>
      </c>
      <c r="L76" s="5">
        <v>1</v>
      </c>
    </row>
    <row r="77" spans="1:12">
      <c r="A77" s="6" t="s">
        <v>24</v>
      </c>
      <c r="B77" s="6" t="s">
        <v>25</v>
      </c>
      <c r="C77" s="6" t="s">
        <v>26</v>
      </c>
      <c r="D77" s="6" t="s">
        <v>27</v>
      </c>
      <c r="E77" s="6" t="s">
        <v>28</v>
      </c>
      <c r="F77" s="6" t="s">
        <v>29</v>
      </c>
      <c r="G77" s="6" t="s">
        <v>30</v>
      </c>
      <c r="H77" s="6" t="s">
        <v>31</v>
      </c>
      <c r="I77" s="6" t="s">
        <v>32</v>
      </c>
      <c r="J77" s="6" t="s">
        <v>33</v>
      </c>
      <c r="L77" s="5">
        <v>2</v>
      </c>
    </row>
    <row r="78" spans="1:12">
      <c r="A78" s="5" t="s">
        <v>39</v>
      </c>
      <c r="B78" s="5">
        <v>0</v>
      </c>
      <c r="C78" s="5" t="s">
        <v>18</v>
      </c>
      <c r="D78" s="5" t="s">
        <v>40</v>
      </c>
      <c r="E78" s="5">
        <v>3</v>
      </c>
      <c r="F78" s="5" t="s">
        <v>41</v>
      </c>
      <c r="G78" s="5" t="s">
        <v>18</v>
      </c>
      <c r="H78" s="5">
        <v>3</v>
      </c>
      <c r="I78" s="5">
        <v>5.5</v>
      </c>
      <c r="J78" s="5" t="s">
        <v>42</v>
      </c>
      <c r="K78" s="7" t="s">
        <v>147</v>
      </c>
      <c r="L78" s="5">
        <v>2</v>
      </c>
    </row>
    <row r="79" spans="1:12">
      <c r="A79" s="6" t="s">
        <v>24</v>
      </c>
      <c r="B79" s="6" t="s">
        <v>25</v>
      </c>
      <c r="C79" s="6" t="s">
        <v>26</v>
      </c>
      <c r="D79" s="6" t="s">
        <v>27</v>
      </c>
      <c r="E79" s="6" t="s">
        <v>28</v>
      </c>
      <c r="F79" s="6" t="s">
        <v>29</v>
      </c>
      <c r="G79" s="6" t="s">
        <v>30</v>
      </c>
      <c r="H79" s="6" t="s">
        <v>31</v>
      </c>
      <c r="I79" s="6" t="s">
        <v>32</v>
      </c>
      <c r="J79" s="6" t="s">
        <v>33</v>
      </c>
      <c r="L79" s="5">
        <v>3</v>
      </c>
    </row>
    <row r="80" spans="1:12">
      <c r="A80" s="5" t="s">
        <v>43</v>
      </c>
      <c r="B80" s="5">
        <v>0</v>
      </c>
      <c r="C80" s="5" t="s">
        <v>18</v>
      </c>
      <c r="D80" s="5" t="s">
        <v>44</v>
      </c>
      <c r="E80" s="5">
        <v>3</v>
      </c>
      <c r="F80" s="5" t="s">
        <v>45</v>
      </c>
      <c r="G80" s="5" t="s">
        <v>18</v>
      </c>
      <c r="H80" s="5">
        <v>3</v>
      </c>
      <c r="I80" s="5">
        <v>5.5</v>
      </c>
      <c r="J80" s="5" t="s">
        <v>46</v>
      </c>
      <c r="K80" s="7" t="s">
        <v>147</v>
      </c>
      <c r="L80" s="5">
        <v>3</v>
      </c>
    </row>
    <row r="81" spans="1:12">
      <c r="A81" s="6" t="s">
        <v>24</v>
      </c>
      <c r="B81" s="6" t="s">
        <v>25</v>
      </c>
      <c r="C81" s="6" t="s">
        <v>26</v>
      </c>
      <c r="D81" s="6" t="s">
        <v>27</v>
      </c>
      <c r="E81" s="6" t="s">
        <v>28</v>
      </c>
      <c r="F81" s="6" t="s">
        <v>29</v>
      </c>
      <c r="G81" s="6" t="s">
        <v>30</v>
      </c>
      <c r="H81" s="6" t="s">
        <v>31</v>
      </c>
      <c r="I81" s="6" t="s">
        <v>32</v>
      </c>
      <c r="J81" s="6" t="s">
        <v>33</v>
      </c>
      <c r="L81" s="5">
        <v>4</v>
      </c>
    </row>
    <row r="82" spans="1:12">
      <c r="A82" s="5" t="s">
        <v>47</v>
      </c>
      <c r="B82" s="5">
        <v>0</v>
      </c>
      <c r="C82" s="5" t="s">
        <v>18</v>
      </c>
      <c r="D82" s="5" t="s">
        <v>40</v>
      </c>
      <c r="E82" s="5">
        <v>3</v>
      </c>
      <c r="F82" s="5" t="s">
        <v>45</v>
      </c>
      <c r="G82" s="5" t="s">
        <v>18</v>
      </c>
      <c r="H82" s="5">
        <v>3</v>
      </c>
      <c r="I82" s="5">
        <v>5.5</v>
      </c>
      <c r="J82" s="5" t="s">
        <v>42</v>
      </c>
      <c r="K82" s="7" t="s">
        <v>147</v>
      </c>
      <c r="L82" s="5">
        <v>4</v>
      </c>
    </row>
    <row r="83" spans="1:12">
      <c r="A83" s="6" t="s">
        <v>24</v>
      </c>
      <c r="B83" s="6" t="s">
        <v>25</v>
      </c>
      <c r="C83" s="6" t="s">
        <v>26</v>
      </c>
      <c r="D83" s="6" t="s">
        <v>27</v>
      </c>
      <c r="E83" s="6" t="s">
        <v>28</v>
      </c>
      <c r="F83" s="6" t="s">
        <v>29</v>
      </c>
      <c r="G83" s="6" t="s">
        <v>30</v>
      </c>
      <c r="H83" s="6" t="s">
        <v>31</v>
      </c>
      <c r="I83" s="6" t="s">
        <v>32</v>
      </c>
      <c r="J83" s="6" t="s">
        <v>33</v>
      </c>
      <c r="L83" s="5">
        <v>5</v>
      </c>
    </row>
    <row r="84" spans="1:12">
      <c r="A84" s="5" t="s">
        <v>48</v>
      </c>
      <c r="B84" s="5">
        <v>0</v>
      </c>
      <c r="C84" s="5" t="s">
        <v>18</v>
      </c>
      <c r="D84" s="5" t="s">
        <v>44</v>
      </c>
      <c r="E84" s="5">
        <v>3</v>
      </c>
      <c r="F84" s="5" t="s">
        <v>41</v>
      </c>
      <c r="G84" s="5" t="s">
        <v>18</v>
      </c>
      <c r="H84" s="5">
        <v>3</v>
      </c>
      <c r="I84" s="5">
        <v>5.5</v>
      </c>
      <c r="J84" s="5" t="s">
        <v>49</v>
      </c>
      <c r="K84" s="7" t="s">
        <v>147</v>
      </c>
      <c r="L84" s="5">
        <v>5</v>
      </c>
    </row>
    <row r="85" spans="1:12">
      <c r="A85" s="6" t="s">
        <v>24</v>
      </c>
      <c r="B85" s="6" t="s">
        <v>25</v>
      </c>
      <c r="C85" s="6" t="s">
        <v>26</v>
      </c>
      <c r="D85" s="6" t="s">
        <v>27</v>
      </c>
      <c r="E85" s="6" t="s">
        <v>28</v>
      </c>
      <c r="F85" s="6" t="s">
        <v>29</v>
      </c>
      <c r="G85" s="6" t="s">
        <v>30</v>
      </c>
      <c r="H85" s="6" t="s">
        <v>31</v>
      </c>
      <c r="I85" s="6" t="s">
        <v>32</v>
      </c>
      <c r="J85" s="6" t="s">
        <v>33</v>
      </c>
      <c r="L85" s="5">
        <v>6</v>
      </c>
    </row>
    <row r="86" spans="1:12">
      <c r="A86" s="5" t="s">
        <v>50</v>
      </c>
      <c r="B86" s="5">
        <v>1</v>
      </c>
      <c r="C86" s="5" t="s">
        <v>51</v>
      </c>
      <c r="D86" s="5" t="s">
        <v>52</v>
      </c>
      <c r="E86" s="5">
        <v>3</v>
      </c>
      <c r="F86" s="5" t="s">
        <v>36</v>
      </c>
      <c r="G86" s="5" t="s">
        <v>53</v>
      </c>
      <c r="H86" s="5">
        <v>1.62</v>
      </c>
      <c r="I86" s="5">
        <v>5.5</v>
      </c>
      <c r="J86" s="5" t="s">
        <v>54</v>
      </c>
      <c r="K86" s="7" t="s">
        <v>147</v>
      </c>
      <c r="L86" s="5">
        <v>6</v>
      </c>
    </row>
    <row r="87" spans="1:12">
      <c r="A87" s="6" t="s">
        <v>24</v>
      </c>
      <c r="B87" s="6" t="s">
        <v>25</v>
      </c>
      <c r="C87" s="6" t="s">
        <v>26</v>
      </c>
      <c r="D87" s="6" t="s">
        <v>27</v>
      </c>
      <c r="E87" s="6" t="s">
        <v>28</v>
      </c>
      <c r="F87" s="6" t="s">
        <v>29</v>
      </c>
      <c r="G87" s="6" t="s">
        <v>30</v>
      </c>
      <c r="H87" s="6" t="s">
        <v>31</v>
      </c>
      <c r="I87" s="6" t="s">
        <v>32</v>
      </c>
      <c r="J87" s="6" t="s">
        <v>33</v>
      </c>
      <c r="L87" s="5">
        <v>7</v>
      </c>
    </row>
    <row r="88" spans="1:12">
      <c r="A88" s="5" t="s">
        <v>55</v>
      </c>
      <c r="B88" s="5">
        <v>1</v>
      </c>
      <c r="C88" s="5" t="s">
        <v>51</v>
      </c>
      <c r="D88" s="5" t="s">
        <v>56</v>
      </c>
      <c r="E88" s="5">
        <v>3</v>
      </c>
      <c r="F88" s="5" t="s">
        <v>36</v>
      </c>
      <c r="G88" s="5" t="s">
        <v>53</v>
      </c>
      <c r="H88" s="5">
        <v>1.62</v>
      </c>
      <c r="I88" s="5">
        <v>5.5</v>
      </c>
      <c r="J88" s="5" t="s">
        <v>54</v>
      </c>
      <c r="K88" s="7" t="s">
        <v>147</v>
      </c>
      <c r="L88" s="5">
        <v>7</v>
      </c>
    </row>
    <row r="89" spans="1:12">
      <c r="A89" s="6" t="s">
        <v>24</v>
      </c>
      <c r="B89" s="6" t="s">
        <v>25</v>
      </c>
      <c r="C89" s="6" t="s">
        <v>26</v>
      </c>
      <c r="D89" s="6" t="s">
        <v>27</v>
      </c>
      <c r="E89" s="6" t="s">
        <v>28</v>
      </c>
      <c r="F89" s="6" t="s">
        <v>29</v>
      </c>
      <c r="G89" s="6" t="s">
        <v>30</v>
      </c>
      <c r="H89" s="6" t="s">
        <v>31</v>
      </c>
      <c r="I89" s="6" t="s">
        <v>32</v>
      </c>
      <c r="J89" s="6" t="s">
        <v>33</v>
      </c>
      <c r="L89" s="5">
        <v>8</v>
      </c>
    </row>
    <row r="90" spans="1:12">
      <c r="A90" s="5" t="s">
        <v>57</v>
      </c>
      <c r="B90" s="5">
        <v>4</v>
      </c>
      <c r="C90" s="5" t="s">
        <v>58</v>
      </c>
      <c r="D90" s="5" t="s">
        <v>59</v>
      </c>
      <c r="E90" s="5">
        <v>3</v>
      </c>
      <c r="F90" s="5" t="s">
        <v>36</v>
      </c>
      <c r="G90" s="5" t="s">
        <v>60</v>
      </c>
      <c r="H90" s="5">
        <v>3</v>
      </c>
      <c r="I90" s="5">
        <v>5.5</v>
      </c>
      <c r="J90" s="5" t="s">
        <v>61</v>
      </c>
      <c r="K90" s="7" t="s">
        <v>147</v>
      </c>
      <c r="L90" s="5">
        <v>8</v>
      </c>
    </row>
    <row r="91" spans="1:12">
      <c r="A91" s="6" t="s">
        <v>24</v>
      </c>
      <c r="B91" s="6" t="s">
        <v>25</v>
      </c>
      <c r="C91" s="6" t="s">
        <v>26</v>
      </c>
      <c r="D91" s="6" t="s">
        <v>27</v>
      </c>
      <c r="E91" s="6" t="s">
        <v>28</v>
      </c>
      <c r="F91" s="6" t="s">
        <v>29</v>
      </c>
      <c r="G91" s="6" t="s">
        <v>30</v>
      </c>
      <c r="H91" s="6" t="s">
        <v>31</v>
      </c>
      <c r="I91" s="6" t="s">
        <v>32</v>
      </c>
      <c r="J91" s="6" t="s">
        <v>33</v>
      </c>
      <c r="L91" s="5">
        <v>9</v>
      </c>
    </row>
    <row r="92" spans="1:12">
      <c r="A92" s="5" t="s">
        <v>62</v>
      </c>
      <c r="B92" s="5">
        <v>4</v>
      </c>
      <c r="C92" s="5" t="s">
        <v>58</v>
      </c>
      <c r="D92" s="5" t="s">
        <v>59</v>
      </c>
      <c r="E92" s="5">
        <v>3</v>
      </c>
      <c r="F92" s="5" t="s">
        <v>36</v>
      </c>
      <c r="G92" s="5" t="s">
        <v>60</v>
      </c>
      <c r="H92" s="5">
        <v>3</v>
      </c>
      <c r="I92" s="5">
        <v>5.5</v>
      </c>
      <c r="J92" s="5" t="s">
        <v>61</v>
      </c>
      <c r="K92" s="7" t="s">
        <v>147</v>
      </c>
      <c r="L92" s="5">
        <v>9</v>
      </c>
    </row>
    <row r="93" spans="1:12">
      <c r="A93" s="6" t="s">
        <v>24</v>
      </c>
      <c r="B93" s="6" t="s">
        <v>25</v>
      </c>
      <c r="C93" s="6" t="s">
        <v>26</v>
      </c>
      <c r="D93" s="6" t="s">
        <v>27</v>
      </c>
      <c r="E93" s="6" t="s">
        <v>28</v>
      </c>
      <c r="F93" s="6" t="s">
        <v>29</v>
      </c>
      <c r="G93" s="6" t="s">
        <v>30</v>
      </c>
      <c r="H93" s="6" t="s">
        <v>31</v>
      </c>
      <c r="I93" s="6" t="s">
        <v>32</v>
      </c>
      <c r="J93" s="6" t="s">
        <v>33</v>
      </c>
      <c r="L93" s="5">
        <v>10</v>
      </c>
    </row>
    <row r="94" spans="1:12">
      <c r="A94" s="5" t="s">
        <v>63</v>
      </c>
      <c r="B94" s="5">
        <v>4</v>
      </c>
      <c r="C94" s="5" t="s">
        <v>58</v>
      </c>
      <c r="D94" s="5" t="s">
        <v>59</v>
      </c>
      <c r="E94" s="5">
        <v>3</v>
      </c>
      <c r="F94" s="5" t="s">
        <v>36</v>
      </c>
      <c r="G94" s="5" t="s">
        <v>60</v>
      </c>
      <c r="H94" s="5">
        <v>3</v>
      </c>
      <c r="I94" s="5">
        <v>5.5</v>
      </c>
      <c r="J94" s="5" t="s">
        <v>61</v>
      </c>
      <c r="K94" s="7" t="s">
        <v>147</v>
      </c>
      <c r="L94" s="5">
        <v>10</v>
      </c>
    </row>
    <row r="95" spans="1:12">
      <c r="A95" s="6" t="s">
        <v>24</v>
      </c>
      <c r="B95" s="6" t="s">
        <v>25</v>
      </c>
      <c r="C95" s="6" t="s">
        <v>26</v>
      </c>
      <c r="D95" s="6" t="s">
        <v>27</v>
      </c>
      <c r="E95" s="6" t="s">
        <v>28</v>
      </c>
      <c r="F95" s="6" t="s">
        <v>29</v>
      </c>
      <c r="G95" s="6" t="s">
        <v>30</v>
      </c>
      <c r="H95" s="6" t="s">
        <v>31</v>
      </c>
      <c r="I95" s="6" t="s">
        <v>32</v>
      </c>
      <c r="J95" s="6" t="s">
        <v>33</v>
      </c>
      <c r="L95" s="5">
        <v>11</v>
      </c>
    </row>
    <row r="96" spans="1:12">
      <c r="A96" s="5" t="s">
        <v>64</v>
      </c>
      <c r="B96" s="5">
        <v>4</v>
      </c>
      <c r="C96" s="5" t="s">
        <v>58</v>
      </c>
      <c r="D96" s="5" t="s">
        <v>59</v>
      </c>
      <c r="E96" s="5">
        <v>3</v>
      </c>
      <c r="F96" s="5" t="s">
        <v>65</v>
      </c>
      <c r="G96" s="5" t="s">
        <v>60</v>
      </c>
      <c r="H96" s="5">
        <v>3</v>
      </c>
      <c r="I96" s="5">
        <v>5.5</v>
      </c>
      <c r="J96" s="5" t="s">
        <v>61</v>
      </c>
      <c r="K96" s="7" t="s">
        <v>147</v>
      </c>
      <c r="L96" s="5">
        <v>11</v>
      </c>
    </row>
    <row r="97" spans="1:12">
      <c r="A97" s="6" t="s">
        <v>24</v>
      </c>
      <c r="B97" s="6" t="s">
        <v>25</v>
      </c>
      <c r="C97" s="6" t="s">
        <v>26</v>
      </c>
      <c r="D97" s="6" t="s">
        <v>27</v>
      </c>
      <c r="E97" s="6" t="s">
        <v>28</v>
      </c>
      <c r="F97" s="6" t="s">
        <v>29</v>
      </c>
      <c r="G97" s="6" t="s">
        <v>30</v>
      </c>
      <c r="H97" s="6" t="s">
        <v>31</v>
      </c>
      <c r="I97" s="6" t="s">
        <v>32</v>
      </c>
      <c r="J97" s="6" t="s">
        <v>33</v>
      </c>
      <c r="L97" s="5">
        <v>12</v>
      </c>
    </row>
    <row r="98" spans="1:12">
      <c r="A98" s="5" t="s">
        <v>66</v>
      </c>
      <c r="B98" s="5">
        <v>4</v>
      </c>
      <c r="C98" s="5" t="s">
        <v>58</v>
      </c>
      <c r="D98" s="5" t="s">
        <v>59</v>
      </c>
      <c r="E98" s="5">
        <v>3</v>
      </c>
      <c r="F98" s="5" t="s">
        <v>65</v>
      </c>
      <c r="G98" s="5" t="s">
        <v>60</v>
      </c>
      <c r="H98" s="5">
        <v>3</v>
      </c>
      <c r="I98" s="5">
        <v>5.5</v>
      </c>
      <c r="J98" s="5" t="s">
        <v>61</v>
      </c>
      <c r="K98" s="7" t="s">
        <v>147</v>
      </c>
      <c r="L98" s="5">
        <v>12</v>
      </c>
    </row>
    <row r="99" spans="1:12">
      <c r="A99" s="6" t="s">
        <v>24</v>
      </c>
      <c r="B99" s="6" t="s">
        <v>25</v>
      </c>
      <c r="C99" s="6" t="s">
        <v>26</v>
      </c>
      <c r="D99" s="6" t="s">
        <v>27</v>
      </c>
      <c r="E99" s="6" t="s">
        <v>28</v>
      </c>
      <c r="F99" s="6" t="s">
        <v>29</v>
      </c>
      <c r="G99" s="6" t="s">
        <v>30</v>
      </c>
      <c r="H99" s="6" t="s">
        <v>31</v>
      </c>
      <c r="I99" s="6" t="s">
        <v>32</v>
      </c>
      <c r="J99" s="6" t="s">
        <v>33</v>
      </c>
      <c r="L99" s="5">
        <v>13</v>
      </c>
    </row>
    <row r="100" spans="1:12">
      <c r="A100" s="5" t="s">
        <v>67</v>
      </c>
      <c r="B100" s="5">
        <v>4</v>
      </c>
      <c r="C100" s="5" t="s">
        <v>58</v>
      </c>
      <c r="D100" s="5" t="s">
        <v>59</v>
      </c>
      <c r="E100" s="5">
        <v>3</v>
      </c>
      <c r="F100" s="5" t="s">
        <v>65</v>
      </c>
      <c r="G100" s="5" t="s">
        <v>60</v>
      </c>
      <c r="H100" s="5">
        <v>3</v>
      </c>
      <c r="I100" s="5">
        <v>5.5</v>
      </c>
      <c r="J100" s="5" t="s">
        <v>61</v>
      </c>
      <c r="K100" s="7" t="s">
        <v>147</v>
      </c>
      <c r="L100" s="5">
        <v>13</v>
      </c>
    </row>
    <row r="101" spans="1:12">
      <c r="A101" s="6" t="s">
        <v>24</v>
      </c>
      <c r="B101" s="6" t="s">
        <v>25</v>
      </c>
      <c r="C101" s="6" t="s">
        <v>26</v>
      </c>
      <c r="D101" s="6" t="s">
        <v>27</v>
      </c>
      <c r="E101" s="6" t="s">
        <v>28</v>
      </c>
      <c r="F101" s="6" t="s">
        <v>29</v>
      </c>
      <c r="G101" s="6" t="s">
        <v>30</v>
      </c>
      <c r="H101" s="6" t="s">
        <v>31</v>
      </c>
      <c r="I101" s="6" t="s">
        <v>32</v>
      </c>
      <c r="J101" s="6" t="s">
        <v>33</v>
      </c>
      <c r="L101" s="5">
        <v>14</v>
      </c>
    </row>
    <row r="102" spans="1:12">
      <c r="A102" s="5" t="s">
        <v>68</v>
      </c>
      <c r="B102" s="5">
        <v>1</v>
      </c>
      <c r="C102" s="5" t="s">
        <v>18</v>
      </c>
      <c r="D102" s="5" t="s">
        <v>56</v>
      </c>
      <c r="E102" s="5">
        <v>4.75</v>
      </c>
      <c r="F102" s="5" t="s">
        <v>69</v>
      </c>
      <c r="G102" s="5" t="s">
        <v>70</v>
      </c>
      <c r="H102" s="5">
        <v>1.62</v>
      </c>
      <c r="I102" s="5">
        <v>5.5</v>
      </c>
      <c r="J102" s="5" t="s">
        <v>71</v>
      </c>
      <c r="K102" s="7" t="s">
        <v>147</v>
      </c>
      <c r="L102" s="5">
        <v>14</v>
      </c>
    </row>
    <row r="103" spans="1:12">
      <c r="A103" s="6" t="s">
        <v>24</v>
      </c>
      <c r="B103" s="6" t="s">
        <v>25</v>
      </c>
      <c r="C103" s="6" t="s">
        <v>26</v>
      </c>
      <c r="D103" s="6" t="s">
        <v>27</v>
      </c>
      <c r="E103" s="6" t="s">
        <v>28</v>
      </c>
      <c r="F103" s="6" t="s">
        <v>29</v>
      </c>
      <c r="G103" s="6" t="s">
        <v>30</v>
      </c>
      <c r="H103" s="6" t="s">
        <v>31</v>
      </c>
      <c r="I103" s="6" t="s">
        <v>32</v>
      </c>
      <c r="J103" s="6" t="s">
        <v>33</v>
      </c>
      <c r="L103" s="5">
        <v>15</v>
      </c>
    </row>
    <row r="104" spans="1:12">
      <c r="A104" s="5" t="s">
        <v>72</v>
      </c>
      <c r="B104" s="5">
        <v>6</v>
      </c>
      <c r="C104" s="5" t="s">
        <v>73</v>
      </c>
      <c r="D104" s="5" t="s">
        <v>44</v>
      </c>
      <c r="E104" s="5" t="s">
        <v>74</v>
      </c>
      <c r="F104" s="5" t="s">
        <v>36</v>
      </c>
      <c r="G104" s="5" t="s">
        <v>53</v>
      </c>
      <c r="H104" s="5">
        <v>3</v>
      </c>
      <c r="I104" s="5">
        <v>5.5</v>
      </c>
      <c r="J104" s="5" t="s">
        <v>54</v>
      </c>
      <c r="K104" s="7" t="s">
        <v>147</v>
      </c>
      <c r="L104" s="5">
        <v>15</v>
      </c>
    </row>
    <row r="105" spans="1:12">
      <c r="A105" s="6" t="s">
        <v>24</v>
      </c>
      <c r="B105" s="6" t="s">
        <v>25</v>
      </c>
      <c r="C105" s="6" t="s">
        <v>26</v>
      </c>
      <c r="D105" s="6" t="s">
        <v>27</v>
      </c>
      <c r="E105" s="6" t="s">
        <v>28</v>
      </c>
      <c r="F105" s="6" t="s">
        <v>29</v>
      </c>
      <c r="G105" s="6" t="s">
        <v>30</v>
      </c>
      <c r="H105" s="6" t="s">
        <v>31</v>
      </c>
      <c r="I105" s="6" t="s">
        <v>32</v>
      </c>
      <c r="J105" s="6" t="s">
        <v>33</v>
      </c>
      <c r="L105" s="5">
        <v>16</v>
      </c>
    </row>
    <row r="106" spans="1:12">
      <c r="A106" s="5" t="s">
        <v>75</v>
      </c>
      <c r="B106" s="5">
        <v>6</v>
      </c>
      <c r="C106" s="5" t="s">
        <v>73</v>
      </c>
      <c r="D106" s="5" t="s">
        <v>44</v>
      </c>
      <c r="E106" s="5" t="s">
        <v>74</v>
      </c>
      <c r="F106" s="5" t="s">
        <v>36</v>
      </c>
      <c r="G106" s="5" t="s">
        <v>53</v>
      </c>
      <c r="H106" s="5">
        <v>1.62</v>
      </c>
      <c r="I106" s="5">
        <v>5.5</v>
      </c>
      <c r="J106" s="5" t="s">
        <v>54</v>
      </c>
      <c r="K106" s="7" t="s">
        <v>147</v>
      </c>
      <c r="L106" s="5">
        <v>16</v>
      </c>
    </row>
    <row r="107" spans="1:12">
      <c r="A107" s="6" t="s">
        <v>24</v>
      </c>
      <c r="B107" s="6" t="s">
        <v>25</v>
      </c>
      <c r="C107" s="6" t="s">
        <v>26</v>
      </c>
      <c r="D107" s="6" t="s">
        <v>27</v>
      </c>
      <c r="E107" s="6" t="s">
        <v>28</v>
      </c>
      <c r="F107" s="6" t="s">
        <v>29</v>
      </c>
      <c r="G107" s="6" t="s">
        <v>30</v>
      </c>
      <c r="H107" s="6" t="s">
        <v>31</v>
      </c>
      <c r="I107" s="6" t="s">
        <v>32</v>
      </c>
      <c r="J107" s="6" t="s">
        <v>33</v>
      </c>
      <c r="L107" s="5">
        <v>17</v>
      </c>
    </row>
    <row r="108" spans="1:12">
      <c r="A108" s="5" t="s">
        <v>76</v>
      </c>
      <c r="B108" s="5">
        <v>6</v>
      </c>
      <c r="C108" s="5" t="s">
        <v>73</v>
      </c>
      <c r="D108" s="5" t="s">
        <v>44</v>
      </c>
      <c r="E108" s="5" t="s">
        <v>74</v>
      </c>
      <c r="F108" s="5" t="s">
        <v>36</v>
      </c>
      <c r="G108" s="5" t="s">
        <v>53</v>
      </c>
      <c r="H108" s="5">
        <v>3</v>
      </c>
      <c r="I108" s="5">
        <v>5.5</v>
      </c>
      <c r="J108" s="5" t="s">
        <v>54</v>
      </c>
      <c r="K108" s="7" t="s">
        <v>147</v>
      </c>
      <c r="L108" s="5">
        <v>17</v>
      </c>
    </row>
    <row r="109" spans="1:12">
      <c r="A109" s="6" t="s">
        <v>24</v>
      </c>
      <c r="B109" s="6" t="s">
        <v>25</v>
      </c>
      <c r="C109" s="6" t="s">
        <v>26</v>
      </c>
      <c r="D109" s="6" t="s">
        <v>27</v>
      </c>
      <c r="E109" s="6" t="s">
        <v>28</v>
      </c>
      <c r="F109" s="6" t="s">
        <v>29</v>
      </c>
      <c r="G109" s="6" t="s">
        <v>30</v>
      </c>
      <c r="H109" s="6" t="s">
        <v>31</v>
      </c>
      <c r="I109" s="6" t="s">
        <v>32</v>
      </c>
      <c r="J109" s="6" t="s">
        <v>33</v>
      </c>
      <c r="L109" s="5">
        <v>18</v>
      </c>
    </row>
    <row r="110" spans="1:12">
      <c r="A110" s="5" t="s">
        <v>77</v>
      </c>
      <c r="B110" s="5">
        <v>6</v>
      </c>
      <c r="C110" s="5" t="s">
        <v>73</v>
      </c>
      <c r="D110" s="5" t="s">
        <v>44</v>
      </c>
      <c r="E110" s="5" t="s">
        <v>74</v>
      </c>
      <c r="F110" s="5" t="s">
        <v>36</v>
      </c>
      <c r="G110" s="5" t="s">
        <v>53</v>
      </c>
      <c r="H110" s="5">
        <v>1.62</v>
      </c>
      <c r="I110" s="5">
        <v>5.5</v>
      </c>
      <c r="J110" s="5" t="s">
        <v>54</v>
      </c>
      <c r="K110" s="7" t="s">
        <v>147</v>
      </c>
      <c r="L110" s="5">
        <v>18</v>
      </c>
    </row>
    <row r="111" spans="1:12">
      <c r="A111" s="6" t="s">
        <v>24</v>
      </c>
      <c r="B111" s="6" t="s">
        <v>25</v>
      </c>
      <c r="C111" s="6" t="s">
        <v>26</v>
      </c>
      <c r="D111" s="6" t="s">
        <v>27</v>
      </c>
      <c r="E111" s="6" t="s">
        <v>28</v>
      </c>
      <c r="F111" s="6" t="s">
        <v>29</v>
      </c>
      <c r="G111" s="6" t="s">
        <v>30</v>
      </c>
      <c r="H111" s="6" t="s">
        <v>31</v>
      </c>
      <c r="I111" s="6" t="s">
        <v>32</v>
      </c>
      <c r="J111" s="6" t="s">
        <v>33</v>
      </c>
      <c r="L111" s="5">
        <v>19</v>
      </c>
    </row>
    <row r="112" spans="1:12">
      <c r="A112" s="5" t="s">
        <v>78</v>
      </c>
      <c r="B112" s="5">
        <v>1</v>
      </c>
      <c r="C112" s="5" t="s">
        <v>79</v>
      </c>
      <c r="D112" s="5" t="s">
        <v>80</v>
      </c>
      <c r="E112" s="5">
        <v>4.75</v>
      </c>
      <c r="F112" s="5" t="s">
        <v>36</v>
      </c>
      <c r="G112" s="5" t="s">
        <v>53</v>
      </c>
      <c r="H112" s="5">
        <v>4.4</v>
      </c>
      <c r="I112" s="5">
        <v>16.5</v>
      </c>
      <c r="J112" s="5" t="s">
        <v>81</v>
      </c>
      <c r="K112" s="7" t="s">
        <v>147</v>
      </c>
      <c r="L112" s="5">
        <v>19</v>
      </c>
    </row>
    <row r="113" spans="1:12">
      <c r="A113" s="6" t="s">
        <v>24</v>
      </c>
      <c r="B113" s="6" t="s">
        <v>25</v>
      </c>
      <c r="C113" s="6" t="s">
        <v>26</v>
      </c>
      <c r="D113" s="6" t="s">
        <v>27</v>
      </c>
      <c r="E113" s="6" t="s">
        <v>28</v>
      </c>
      <c r="F113" s="6" t="s">
        <v>29</v>
      </c>
      <c r="G113" s="6" t="s">
        <v>30</v>
      </c>
      <c r="H113" s="6" t="s">
        <v>31</v>
      </c>
      <c r="I113" s="6" t="s">
        <v>32</v>
      </c>
      <c r="J113" s="6" t="s">
        <v>33</v>
      </c>
      <c r="L113" s="5">
        <v>20</v>
      </c>
    </row>
    <row r="114" spans="1:12">
      <c r="A114" s="5" t="s">
        <v>82</v>
      </c>
      <c r="B114" s="5">
        <v>2</v>
      </c>
      <c r="C114" s="5" t="s">
        <v>83</v>
      </c>
      <c r="D114" s="5" t="s">
        <v>59</v>
      </c>
      <c r="E114" s="5">
        <v>4.5</v>
      </c>
      <c r="F114" s="5" t="s">
        <v>36</v>
      </c>
      <c r="G114" s="5" t="s">
        <v>37</v>
      </c>
      <c r="H114" s="5">
        <v>3</v>
      </c>
      <c r="I114" s="5">
        <v>5.5</v>
      </c>
      <c r="J114" s="5" t="s">
        <v>84</v>
      </c>
      <c r="K114" s="7" t="s">
        <v>147</v>
      </c>
      <c r="L114" s="5">
        <v>20</v>
      </c>
    </row>
    <row r="115" spans="1:12">
      <c r="A115" s="6" t="s">
        <v>24</v>
      </c>
      <c r="B115" s="6" t="s">
        <v>25</v>
      </c>
      <c r="C115" s="6" t="s">
        <v>26</v>
      </c>
      <c r="D115" s="6" t="s">
        <v>27</v>
      </c>
      <c r="E115" s="6" t="s">
        <v>28</v>
      </c>
      <c r="F115" s="6" t="s">
        <v>29</v>
      </c>
      <c r="G115" s="6" t="s">
        <v>30</v>
      </c>
      <c r="H115" s="6" t="s">
        <v>31</v>
      </c>
      <c r="I115" s="6" t="s">
        <v>32</v>
      </c>
      <c r="J115" s="6" t="s">
        <v>33</v>
      </c>
      <c r="L115" s="5">
        <v>21</v>
      </c>
    </row>
    <row r="116" spans="1:12">
      <c r="A116" s="5" t="s">
        <v>85</v>
      </c>
      <c r="B116" s="5">
        <v>4</v>
      </c>
      <c r="C116" s="5" t="s">
        <v>86</v>
      </c>
      <c r="D116" s="5" t="s">
        <v>87</v>
      </c>
      <c r="E116" s="5">
        <v>3.3</v>
      </c>
      <c r="F116" s="5" t="s">
        <v>41</v>
      </c>
      <c r="G116" s="5" t="s">
        <v>37</v>
      </c>
      <c r="H116" s="5">
        <v>3</v>
      </c>
      <c r="I116" s="5">
        <v>5.5</v>
      </c>
      <c r="J116" s="5" t="s">
        <v>88</v>
      </c>
      <c r="K116" s="7" t="s">
        <v>147</v>
      </c>
      <c r="L116" s="5">
        <v>21</v>
      </c>
    </row>
    <row r="117" spans="1:12">
      <c r="A117" s="6" t="s">
        <v>24</v>
      </c>
      <c r="B117" s="6" t="s">
        <v>25</v>
      </c>
      <c r="C117" s="6" t="s">
        <v>26</v>
      </c>
      <c r="D117" s="6" t="s">
        <v>27</v>
      </c>
      <c r="E117" s="6" t="s">
        <v>28</v>
      </c>
      <c r="F117" s="6" t="s">
        <v>29</v>
      </c>
      <c r="G117" s="6" t="s">
        <v>30</v>
      </c>
      <c r="H117" s="6" t="s">
        <v>31</v>
      </c>
      <c r="I117" s="6" t="s">
        <v>32</v>
      </c>
      <c r="J117" s="6" t="s">
        <v>33</v>
      </c>
      <c r="L117" s="5">
        <v>22</v>
      </c>
    </row>
    <row r="118" spans="1:12">
      <c r="A118" s="5" t="s">
        <v>89</v>
      </c>
      <c r="B118" s="5">
        <v>4</v>
      </c>
      <c r="C118" s="5" t="s">
        <v>86</v>
      </c>
      <c r="D118" s="5" t="s">
        <v>87</v>
      </c>
      <c r="E118" s="5">
        <v>3.3</v>
      </c>
      <c r="F118" s="5" t="s">
        <v>41</v>
      </c>
      <c r="G118" s="5" t="s">
        <v>37</v>
      </c>
      <c r="H118" s="5">
        <v>3</v>
      </c>
      <c r="I118" s="5">
        <v>5.5</v>
      </c>
      <c r="J118" s="5" t="s">
        <v>88</v>
      </c>
      <c r="K118" s="7" t="s">
        <v>147</v>
      </c>
      <c r="L118" s="5">
        <v>22</v>
      </c>
    </row>
    <row r="119" spans="1:12">
      <c r="A119" s="6" t="s">
        <v>24</v>
      </c>
      <c r="B119" s="6" t="s">
        <v>25</v>
      </c>
      <c r="C119" s="6" t="s">
        <v>26</v>
      </c>
      <c r="D119" s="6" t="s">
        <v>27</v>
      </c>
      <c r="E119" s="6" t="s">
        <v>28</v>
      </c>
      <c r="F119" s="6" t="s">
        <v>29</v>
      </c>
      <c r="G119" s="6" t="s">
        <v>30</v>
      </c>
      <c r="H119" s="6" t="s">
        <v>31</v>
      </c>
      <c r="I119" s="6" t="s">
        <v>32</v>
      </c>
      <c r="J119" s="6" t="s">
        <v>33</v>
      </c>
      <c r="L119" s="5">
        <v>23</v>
      </c>
    </row>
    <row r="120" spans="1:12">
      <c r="A120" s="5" t="s">
        <v>90</v>
      </c>
      <c r="B120" s="5">
        <v>4</v>
      </c>
      <c r="C120" s="5" t="s">
        <v>86</v>
      </c>
      <c r="D120" s="5" t="s">
        <v>87</v>
      </c>
      <c r="E120" s="5">
        <v>3.3</v>
      </c>
      <c r="F120" s="5" t="s">
        <v>41</v>
      </c>
      <c r="G120" s="5" t="s">
        <v>37</v>
      </c>
      <c r="H120" s="5">
        <v>3</v>
      </c>
      <c r="I120" s="5">
        <v>5.5</v>
      </c>
      <c r="J120" s="5" t="s">
        <v>88</v>
      </c>
      <c r="K120" s="7" t="s">
        <v>147</v>
      </c>
      <c r="L120" s="5">
        <v>23</v>
      </c>
    </row>
    <row r="121" spans="1:12">
      <c r="A121" s="6" t="s">
        <v>24</v>
      </c>
      <c r="B121" s="6" t="s">
        <v>25</v>
      </c>
      <c r="C121" s="6" t="s">
        <v>26</v>
      </c>
      <c r="D121" s="6" t="s">
        <v>27</v>
      </c>
      <c r="E121" s="6" t="s">
        <v>28</v>
      </c>
      <c r="F121" s="6" t="s">
        <v>29</v>
      </c>
      <c r="G121" s="6" t="s">
        <v>30</v>
      </c>
      <c r="H121" s="6" t="s">
        <v>31</v>
      </c>
      <c r="I121" s="6" t="s">
        <v>32</v>
      </c>
      <c r="J121" s="6" t="s">
        <v>33</v>
      </c>
      <c r="L121" s="5">
        <v>24</v>
      </c>
    </row>
    <row r="122" spans="1:12">
      <c r="A122" s="5" t="s">
        <v>91</v>
      </c>
      <c r="B122" s="5">
        <v>4</v>
      </c>
      <c r="C122" s="5" t="s">
        <v>86</v>
      </c>
      <c r="D122" s="5" t="s">
        <v>87</v>
      </c>
      <c r="E122" s="5">
        <v>3.3</v>
      </c>
      <c r="F122" s="5" t="s">
        <v>41</v>
      </c>
      <c r="G122" s="5" t="s">
        <v>37</v>
      </c>
      <c r="H122" s="5">
        <v>3</v>
      </c>
      <c r="I122" s="5">
        <v>5.5</v>
      </c>
      <c r="J122" s="5" t="s">
        <v>88</v>
      </c>
      <c r="K122" s="7" t="s">
        <v>147</v>
      </c>
      <c r="L122" s="5">
        <v>24</v>
      </c>
    </row>
    <row r="123" spans="1:12">
      <c r="A123" s="6" t="s">
        <v>24</v>
      </c>
      <c r="B123" s="6" t="s">
        <v>25</v>
      </c>
      <c r="C123" s="6" t="s">
        <v>26</v>
      </c>
      <c r="D123" s="6" t="s">
        <v>27</v>
      </c>
      <c r="E123" s="6" t="s">
        <v>28</v>
      </c>
      <c r="F123" s="6" t="s">
        <v>29</v>
      </c>
      <c r="G123" s="6" t="s">
        <v>30</v>
      </c>
      <c r="H123" s="6" t="s">
        <v>31</v>
      </c>
      <c r="I123" s="6" t="s">
        <v>32</v>
      </c>
      <c r="J123" s="6" t="s">
        <v>33</v>
      </c>
      <c r="L123" s="5">
        <v>25</v>
      </c>
    </row>
    <row r="124" spans="1:12">
      <c r="A124" s="5" t="s">
        <v>92</v>
      </c>
      <c r="B124" s="5">
        <v>4</v>
      </c>
      <c r="C124" s="5" t="s">
        <v>86</v>
      </c>
      <c r="D124" s="5" t="s">
        <v>87</v>
      </c>
      <c r="E124" s="5">
        <v>3.3</v>
      </c>
      <c r="F124" s="5" t="s">
        <v>41</v>
      </c>
      <c r="G124" s="5" t="s">
        <v>37</v>
      </c>
      <c r="H124" s="5">
        <v>3</v>
      </c>
      <c r="I124" s="5">
        <v>5.5</v>
      </c>
      <c r="J124" s="5" t="s">
        <v>88</v>
      </c>
      <c r="K124" s="7" t="s">
        <v>147</v>
      </c>
      <c r="L124" s="5">
        <v>25</v>
      </c>
    </row>
    <row r="125" spans="1:12">
      <c r="A125" s="6" t="s">
        <v>24</v>
      </c>
      <c r="B125" s="6" t="s">
        <v>25</v>
      </c>
      <c r="C125" s="6" t="s">
        <v>26</v>
      </c>
      <c r="D125" s="6" t="s">
        <v>27</v>
      </c>
      <c r="E125" s="6" t="s">
        <v>28</v>
      </c>
      <c r="F125" s="6" t="s">
        <v>29</v>
      </c>
      <c r="G125" s="6" t="s">
        <v>30</v>
      </c>
      <c r="H125" s="6" t="s">
        <v>31</v>
      </c>
      <c r="I125" s="6" t="s">
        <v>32</v>
      </c>
      <c r="J125" s="6" t="s">
        <v>33</v>
      </c>
      <c r="L125" s="5">
        <v>26</v>
      </c>
    </row>
    <row r="126" spans="1:12">
      <c r="A126" s="5" t="s">
        <v>93</v>
      </c>
      <c r="B126" s="5">
        <v>2</v>
      </c>
      <c r="C126" s="5" t="s">
        <v>94</v>
      </c>
      <c r="D126" s="5" t="s">
        <v>59</v>
      </c>
      <c r="E126" s="5">
        <v>3.085</v>
      </c>
      <c r="F126" s="5" t="s">
        <v>36</v>
      </c>
      <c r="G126" s="5" t="s">
        <v>37</v>
      </c>
      <c r="H126" s="5">
        <v>3</v>
      </c>
      <c r="I126" s="5">
        <v>5.5</v>
      </c>
      <c r="J126" s="5" t="s">
        <v>84</v>
      </c>
      <c r="K126" s="7" t="s">
        <v>147</v>
      </c>
      <c r="L126" s="5">
        <v>26</v>
      </c>
    </row>
    <row r="127" spans="1:12">
      <c r="A127" s="6" t="s">
        <v>24</v>
      </c>
      <c r="B127" s="6" t="s">
        <v>25</v>
      </c>
      <c r="C127" s="6" t="s">
        <v>26</v>
      </c>
      <c r="D127" s="6" t="s">
        <v>27</v>
      </c>
      <c r="E127" s="6" t="s">
        <v>28</v>
      </c>
      <c r="F127" s="6" t="s">
        <v>29</v>
      </c>
      <c r="G127" s="6" t="s">
        <v>30</v>
      </c>
      <c r="H127" s="6" t="s">
        <v>31</v>
      </c>
      <c r="I127" s="6" t="s">
        <v>32</v>
      </c>
      <c r="J127" s="6" t="s">
        <v>33</v>
      </c>
      <c r="L127" s="5">
        <v>27</v>
      </c>
    </row>
    <row r="128" spans="1:12">
      <c r="A128" s="5" t="s">
        <v>95</v>
      </c>
      <c r="B128" s="5">
        <v>2</v>
      </c>
      <c r="C128" s="5" t="s">
        <v>94</v>
      </c>
      <c r="D128" s="5" t="s">
        <v>59</v>
      </c>
      <c r="E128" s="5">
        <v>3.085</v>
      </c>
      <c r="F128" s="5" t="s">
        <v>36</v>
      </c>
      <c r="G128" s="5" t="s">
        <v>37</v>
      </c>
      <c r="H128" s="5">
        <v>3</v>
      </c>
      <c r="I128" s="5">
        <v>5.5</v>
      </c>
      <c r="J128" s="5" t="s">
        <v>84</v>
      </c>
      <c r="K128" s="7" t="s">
        <v>147</v>
      </c>
      <c r="L128" s="5">
        <v>27</v>
      </c>
    </row>
    <row r="129" spans="1:12">
      <c r="A129" s="6" t="s">
        <v>24</v>
      </c>
      <c r="B129" s="6" t="s">
        <v>25</v>
      </c>
      <c r="C129" s="6" t="s">
        <v>26</v>
      </c>
      <c r="D129" s="6" t="s">
        <v>27</v>
      </c>
      <c r="E129" s="6" t="s">
        <v>28</v>
      </c>
      <c r="F129" s="6" t="s">
        <v>29</v>
      </c>
      <c r="G129" s="6" t="s">
        <v>30</v>
      </c>
      <c r="H129" s="6" t="s">
        <v>31</v>
      </c>
      <c r="I129" s="6" t="s">
        <v>32</v>
      </c>
      <c r="J129" s="6" t="s">
        <v>33</v>
      </c>
      <c r="L129" s="5">
        <v>28</v>
      </c>
    </row>
    <row r="130" spans="1:12">
      <c r="A130" s="5" t="s">
        <v>96</v>
      </c>
      <c r="B130" s="5">
        <v>2</v>
      </c>
      <c r="C130" s="5" t="s">
        <v>94</v>
      </c>
      <c r="D130" s="5" t="s">
        <v>59</v>
      </c>
      <c r="E130" s="5">
        <v>3.085</v>
      </c>
      <c r="F130" s="5" t="s">
        <v>36</v>
      </c>
      <c r="G130" s="5" t="s">
        <v>37</v>
      </c>
      <c r="H130" s="5">
        <v>3</v>
      </c>
      <c r="I130" s="5">
        <v>5.5</v>
      </c>
      <c r="J130" s="5" t="s">
        <v>84</v>
      </c>
      <c r="K130" s="7" t="s">
        <v>147</v>
      </c>
      <c r="L130" s="5">
        <v>28</v>
      </c>
    </row>
    <row r="131" spans="1:12">
      <c r="A131" s="6" t="s">
        <v>24</v>
      </c>
      <c r="B131" s="6" t="s">
        <v>25</v>
      </c>
      <c r="C131" s="6" t="s">
        <v>26</v>
      </c>
      <c r="D131" s="6" t="s">
        <v>27</v>
      </c>
      <c r="E131" s="6" t="s">
        <v>28</v>
      </c>
      <c r="F131" s="6" t="s">
        <v>29</v>
      </c>
      <c r="G131" s="6" t="s">
        <v>30</v>
      </c>
      <c r="H131" s="6" t="s">
        <v>31</v>
      </c>
      <c r="I131" s="6" t="s">
        <v>32</v>
      </c>
      <c r="J131" s="6" t="s">
        <v>33</v>
      </c>
      <c r="L131" s="5">
        <v>29</v>
      </c>
    </row>
    <row r="132" spans="1:12">
      <c r="A132" s="5" t="s">
        <v>97</v>
      </c>
      <c r="B132" s="5">
        <v>2</v>
      </c>
      <c r="C132" s="5" t="s">
        <v>94</v>
      </c>
      <c r="D132" s="5" t="s">
        <v>59</v>
      </c>
      <c r="E132" s="5">
        <v>3.085</v>
      </c>
      <c r="F132" s="5" t="s">
        <v>65</v>
      </c>
      <c r="G132" s="5" t="s">
        <v>37</v>
      </c>
      <c r="H132" s="5">
        <v>3</v>
      </c>
      <c r="I132" s="5">
        <v>5.5</v>
      </c>
      <c r="J132" s="5" t="s">
        <v>84</v>
      </c>
      <c r="K132" s="7" t="s">
        <v>147</v>
      </c>
      <c r="L132" s="5">
        <v>29</v>
      </c>
    </row>
    <row r="133" spans="1:12">
      <c r="A133" s="6" t="s">
        <v>24</v>
      </c>
      <c r="B133" s="6" t="s">
        <v>25</v>
      </c>
      <c r="C133" s="6" t="s">
        <v>26</v>
      </c>
      <c r="D133" s="6" t="s">
        <v>27</v>
      </c>
      <c r="E133" s="6" t="s">
        <v>28</v>
      </c>
      <c r="F133" s="6" t="s">
        <v>29</v>
      </c>
      <c r="G133" s="6" t="s">
        <v>30</v>
      </c>
      <c r="H133" s="6" t="s">
        <v>31</v>
      </c>
      <c r="I133" s="6" t="s">
        <v>32</v>
      </c>
      <c r="J133" s="6" t="s">
        <v>33</v>
      </c>
      <c r="L133" s="5">
        <v>30</v>
      </c>
    </row>
    <row r="134" spans="1:12">
      <c r="A134" s="5" t="s">
        <v>98</v>
      </c>
      <c r="B134" s="5">
        <v>2</v>
      </c>
      <c r="C134" s="5" t="s">
        <v>94</v>
      </c>
      <c r="D134" s="5" t="s">
        <v>59</v>
      </c>
      <c r="E134" s="5">
        <v>3.085</v>
      </c>
      <c r="F134" s="5" t="s">
        <v>65</v>
      </c>
      <c r="G134" s="5" t="s">
        <v>37</v>
      </c>
      <c r="H134" s="5">
        <v>3</v>
      </c>
      <c r="I134" s="5">
        <v>5.5</v>
      </c>
      <c r="J134" s="5" t="s">
        <v>84</v>
      </c>
      <c r="K134" s="7" t="s">
        <v>147</v>
      </c>
      <c r="L134" s="5">
        <v>30</v>
      </c>
    </row>
    <row r="135" spans="1:12">
      <c r="A135" s="6" t="s">
        <v>24</v>
      </c>
      <c r="B135" s="6" t="s">
        <v>25</v>
      </c>
      <c r="C135" s="6" t="s">
        <v>26</v>
      </c>
      <c r="D135" s="6" t="s">
        <v>27</v>
      </c>
      <c r="E135" s="6" t="s">
        <v>28</v>
      </c>
      <c r="F135" s="6" t="s">
        <v>29</v>
      </c>
      <c r="G135" s="6" t="s">
        <v>30</v>
      </c>
      <c r="H135" s="6" t="s">
        <v>31</v>
      </c>
      <c r="I135" s="6" t="s">
        <v>32</v>
      </c>
      <c r="J135" s="6" t="s">
        <v>33</v>
      </c>
      <c r="L135" s="5">
        <v>31</v>
      </c>
    </row>
    <row r="136" spans="1:12">
      <c r="A136" s="5" t="s">
        <v>99</v>
      </c>
      <c r="B136" s="5">
        <v>2</v>
      </c>
      <c r="C136" s="5" t="s">
        <v>94</v>
      </c>
      <c r="D136" s="5" t="s">
        <v>59</v>
      </c>
      <c r="E136" s="5">
        <v>3.085</v>
      </c>
      <c r="F136" s="5" t="s">
        <v>65</v>
      </c>
      <c r="G136" s="5" t="s">
        <v>37</v>
      </c>
      <c r="H136" s="5">
        <v>3</v>
      </c>
      <c r="I136" s="5">
        <v>5.5</v>
      </c>
      <c r="J136" s="5" t="s">
        <v>84</v>
      </c>
      <c r="K136" s="7" t="s">
        <v>147</v>
      </c>
      <c r="L136" s="5">
        <v>31</v>
      </c>
    </row>
    <row r="137" spans="1:12">
      <c r="A137" s="6" t="s">
        <v>24</v>
      </c>
      <c r="B137" s="6" t="s">
        <v>25</v>
      </c>
      <c r="C137" s="6" t="s">
        <v>26</v>
      </c>
      <c r="D137" s="6" t="s">
        <v>27</v>
      </c>
      <c r="E137" s="6" t="s">
        <v>28</v>
      </c>
      <c r="F137" s="6" t="s">
        <v>29</v>
      </c>
      <c r="G137" s="6" t="s">
        <v>30</v>
      </c>
      <c r="H137" s="6" t="s">
        <v>31</v>
      </c>
      <c r="I137" s="6" t="s">
        <v>32</v>
      </c>
      <c r="J137" s="6" t="s">
        <v>33</v>
      </c>
      <c r="L137" s="5">
        <v>32</v>
      </c>
    </row>
    <row r="138" spans="1:12">
      <c r="A138" s="5" t="s">
        <v>100</v>
      </c>
      <c r="B138" s="5">
        <v>0</v>
      </c>
      <c r="C138" s="5" t="s">
        <v>18</v>
      </c>
      <c r="D138" s="5" t="s">
        <v>80</v>
      </c>
      <c r="E138" s="5">
        <v>3.5</v>
      </c>
      <c r="F138" s="5" t="s">
        <v>41</v>
      </c>
      <c r="G138" s="5" t="s">
        <v>37</v>
      </c>
      <c r="H138" s="5">
        <v>3</v>
      </c>
      <c r="I138" s="5">
        <v>5.5</v>
      </c>
      <c r="J138" s="5" t="s">
        <v>49</v>
      </c>
      <c r="K138" s="7" t="s">
        <v>147</v>
      </c>
      <c r="L138" s="5">
        <v>32</v>
      </c>
    </row>
    <row r="139" spans="1:12">
      <c r="A139" s="6" t="s">
        <v>24</v>
      </c>
      <c r="B139" s="6" t="s">
        <v>25</v>
      </c>
      <c r="C139" s="6" t="s">
        <v>26</v>
      </c>
      <c r="D139" s="6" t="s">
        <v>27</v>
      </c>
      <c r="E139" s="6" t="s">
        <v>28</v>
      </c>
      <c r="F139" s="6" t="s">
        <v>29</v>
      </c>
      <c r="G139" s="6" t="s">
        <v>30</v>
      </c>
      <c r="H139" s="6" t="s">
        <v>31</v>
      </c>
      <c r="I139" s="6" t="s">
        <v>32</v>
      </c>
      <c r="J139" s="6" t="s">
        <v>33</v>
      </c>
      <c r="L139" s="5">
        <v>33</v>
      </c>
    </row>
    <row r="140" spans="1:12">
      <c r="A140" s="5" t="s">
        <v>101</v>
      </c>
      <c r="B140" s="5">
        <v>0</v>
      </c>
      <c r="C140" s="5" t="s">
        <v>18</v>
      </c>
      <c r="D140" s="5" t="s">
        <v>59</v>
      </c>
      <c r="E140" s="5">
        <v>3.3</v>
      </c>
      <c r="F140" s="5" t="s">
        <v>36</v>
      </c>
      <c r="G140" s="5" t="s">
        <v>37</v>
      </c>
      <c r="H140" s="5">
        <v>3.3</v>
      </c>
      <c r="I140" s="5">
        <v>5.5</v>
      </c>
      <c r="J140" s="5" t="s">
        <v>84</v>
      </c>
      <c r="K140" s="7" t="s">
        <v>147</v>
      </c>
      <c r="L140" s="5">
        <v>33</v>
      </c>
    </row>
    <row r="141" spans="1:12">
      <c r="A141" s="6" t="s">
        <v>24</v>
      </c>
      <c r="B141" s="6" t="s">
        <v>25</v>
      </c>
      <c r="C141" s="6" t="s">
        <v>26</v>
      </c>
      <c r="D141" s="6" t="s">
        <v>27</v>
      </c>
      <c r="E141" s="6" t="s">
        <v>28</v>
      </c>
      <c r="F141" s="6" t="s">
        <v>29</v>
      </c>
      <c r="G141" s="6" t="s">
        <v>30</v>
      </c>
      <c r="H141" s="6" t="s">
        <v>31</v>
      </c>
      <c r="I141" s="6" t="s">
        <v>32</v>
      </c>
      <c r="J141" s="6" t="s">
        <v>33</v>
      </c>
      <c r="L141" s="5">
        <v>34</v>
      </c>
    </row>
    <row r="142" spans="1:12">
      <c r="A142" s="5" t="s">
        <v>102</v>
      </c>
      <c r="B142" s="5">
        <v>0</v>
      </c>
      <c r="C142" s="5" t="s">
        <v>18</v>
      </c>
      <c r="D142" s="5" t="s">
        <v>59</v>
      </c>
      <c r="E142" s="5">
        <v>3.3</v>
      </c>
      <c r="F142" s="5" t="s">
        <v>65</v>
      </c>
      <c r="G142" s="5" t="s">
        <v>37</v>
      </c>
      <c r="H142" s="5">
        <v>3</v>
      </c>
      <c r="I142" s="5">
        <v>5.5</v>
      </c>
      <c r="J142" s="5" t="s">
        <v>84</v>
      </c>
      <c r="K142" s="7" t="s">
        <v>147</v>
      </c>
      <c r="L142" s="5">
        <v>34</v>
      </c>
    </row>
    <row r="143" spans="1:12">
      <c r="A143" s="6" t="s">
        <v>24</v>
      </c>
      <c r="B143" s="6" t="s">
        <v>25</v>
      </c>
      <c r="C143" s="6" t="s">
        <v>26</v>
      </c>
      <c r="D143" s="6" t="s">
        <v>27</v>
      </c>
      <c r="E143" s="6" t="s">
        <v>28</v>
      </c>
      <c r="F143" s="6" t="s">
        <v>29</v>
      </c>
      <c r="G143" s="6" t="s">
        <v>30</v>
      </c>
      <c r="H143" s="6" t="s">
        <v>31</v>
      </c>
      <c r="I143" s="6" t="s">
        <v>32</v>
      </c>
      <c r="J143" s="6" t="s">
        <v>33</v>
      </c>
      <c r="L143" s="5">
        <v>35</v>
      </c>
    </row>
    <row r="144" spans="1:12">
      <c r="A144" s="5" t="s">
        <v>103</v>
      </c>
      <c r="B144" s="5">
        <v>6</v>
      </c>
      <c r="C144" s="5" t="s">
        <v>73</v>
      </c>
      <c r="D144" s="5" t="s">
        <v>59</v>
      </c>
      <c r="E144" s="5">
        <v>3</v>
      </c>
      <c r="F144" s="5" t="s">
        <v>36</v>
      </c>
      <c r="G144" s="5" t="s">
        <v>53</v>
      </c>
      <c r="H144" s="5">
        <v>3</v>
      </c>
      <c r="I144" s="5">
        <v>5.5</v>
      </c>
      <c r="J144" s="5" t="s">
        <v>54</v>
      </c>
      <c r="K144" s="8" t="s">
        <v>147</v>
      </c>
      <c r="L144" s="5">
        <v>35</v>
      </c>
    </row>
    <row r="145" spans="1:12">
      <c r="A145" s="6" t="s">
        <v>24</v>
      </c>
      <c r="B145" s="6" t="s">
        <v>25</v>
      </c>
      <c r="C145" s="6" t="s">
        <v>26</v>
      </c>
      <c r="D145" s="6" t="s">
        <v>27</v>
      </c>
      <c r="E145" s="6" t="s">
        <v>28</v>
      </c>
      <c r="F145" s="6" t="s">
        <v>29</v>
      </c>
      <c r="G145" s="6" t="s">
        <v>30</v>
      </c>
      <c r="H145" s="6" t="s">
        <v>31</v>
      </c>
      <c r="I145" s="6" t="s">
        <v>32</v>
      </c>
      <c r="J145" s="6" t="s">
        <v>33</v>
      </c>
      <c r="K145" s="9"/>
      <c r="L145" s="5">
        <v>36</v>
      </c>
    </row>
    <row r="146" spans="1:12">
      <c r="A146" s="5" t="s">
        <v>104</v>
      </c>
      <c r="B146" s="5">
        <v>6</v>
      </c>
      <c r="C146" s="5" t="s">
        <v>73</v>
      </c>
      <c r="D146" s="5" t="s">
        <v>59</v>
      </c>
      <c r="E146" s="5">
        <v>3</v>
      </c>
      <c r="F146" s="5" t="s">
        <v>36</v>
      </c>
      <c r="G146" s="5" t="s">
        <v>53</v>
      </c>
      <c r="H146" s="5">
        <v>1.62</v>
      </c>
      <c r="I146" s="5">
        <v>5.5</v>
      </c>
      <c r="J146" s="5" t="s">
        <v>54</v>
      </c>
      <c r="K146" s="8" t="s">
        <v>147</v>
      </c>
      <c r="L146" s="5">
        <v>36</v>
      </c>
    </row>
    <row r="147" spans="1:12">
      <c r="A147" s="6" t="s">
        <v>24</v>
      </c>
      <c r="B147" s="6" t="s">
        <v>25</v>
      </c>
      <c r="C147" s="6" t="s">
        <v>26</v>
      </c>
      <c r="D147" s="6" t="s">
        <v>27</v>
      </c>
      <c r="E147" s="6" t="s">
        <v>28</v>
      </c>
      <c r="F147" s="6" t="s">
        <v>29</v>
      </c>
      <c r="G147" s="6" t="s">
        <v>30</v>
      </c>
      <c r="H147" s="6" t="s">
        <v>31</v>
      </c>
      <c r="I147" s="6" t="s">
        <v>32</v>
      </c>
      <c r="J147" s="6" t="s">
        <v>33</v>
      </c>
      <c r="K147" s="9"/>
      <c r="L147" s="5">
        <v>37</v>
      </c>
    </row>
    <row r="148" spans="1:12">
      <c r="A148" s="5" t="s">
        <v>105</v>
      </c>
      <c r="B148" s="5">
        <v>6</v>
      </c>
      <c r="C148" s="5" t="s">
        <v>73</v>
      </c>
      <c r="D148" s="5" t="s">
        <v>59</v>
      </c>
      <c r="E148" s="5">
        <v>3</v>
      </c>
      <c r="F148" s="5" t="s">
        <v>36</v>
      </c>
      <c r="G148" s="5" t="s">
        <v>53</v>
      </c>
      <c r="H148" s="5">
        <v>3</v>
      </c>
      <c r="I148" s="5">
        <v>5.5</v>
      </c>
      <c r="J148" s="5" t="s">
        <v>54</v>
      </c>
      <c r="K148" s="8" t="s">
        <v>147</v>
      </c>
      <c r="L148" s="5">
        <v>37</v>
      </c>
    </row>
    <row r="149" spans="1:12">
      <c r="A149" s="6" t="s">
        <v>24</v>
      </c>
      <c r="B149" s="6" t="s">
        <v>25</v>
      </c>
      <c r="C149" s="6" t="s">
        <v>26</v>
      </c>
      <c r="D149" s="6" t="s">
        <v>27</v>
      </c>
      <c r="E149" s="6" t="s">
        <v>28</v>
      </c>
      <c r="F149" s="6" t="s">
        <v>29</v>
      </c>
      <c r="G149" s="6" t="s">
        <v>30</v>
      </c>
      <c r="H149" s="6" t="s">
        <v>31</v>
      </c>
      <c r="I149" s="6" t="s">
        <v>32</v>
      </c>
      <c r="J149" s="6" t="s">
        <v>33</v>
      </c>
      <c r="K149" s="9"/>
      <c r="L149" s="5">
        <v>38</v>
      </c>
    </row>
    <row r="150" spans="1:12">
      <c r="A150" s="5" t="s">
        <v>106</v>
      </c>
      <c r="B150" s="5">
        <v>6</v>
      </c>
      <c r="C150" s="5" t="s">
        <v>73</v>
      </c>
      <c r="D150" s="5" t="s">
        <v>59</v>
      </c>
      <c r="E150" s="5">
        <v>3</v>
      </c>
      <c r="F150" s="5" t="s">
        <v>36</v>
      </c>
      <c r="G150" s="5" t="s">
        <v>53</v>
      </c>
      <c r="H150" s="5">
        <v>1.62</v>
      </c>
      <c r="I150" s="5">
        <v>5.5</v>
      </c>
      <c r="J150" s="5" t="s">
        <v>54</v>
      </c>
      <c r="K150" s="8" t="s">
        <v>147</v>
      </c>
      <c r="L150" s="5">
        <v>38</v>
      </c>
    </row>
    <row r="151" spans="1:12">
      <c r="A151" s="6" t="s">
        <v>24</v>
      </c>
      <c r="B151" s="6" t="s">
        <v>25</v>
      </c>
      <c r="C151" s="6" t="s">
        <v>26</v>
      </c>
      <c r="D151" s="6" t="s">
        <v>27</v>
      </c>
      <c r="E151" s="6" t="s">
        <v>28</v>
      </c>
      <c r="F151" s="6" t="s">
        <v>29</v>
      </c>
      <c r="G151" s="6" t="s">
        <v>30</v>
      </c>
      <c r="H151" s="6" t="s">
        <v>31</v>
      </c>
      <c r="I151" s="6" t="s">
        <v>32</v>
      </c>
      <c r="J151" s="6" t="s">
        <v>33</v>
      </c>
      <c r="K151" s="9"/>
      <c r="L151" s="5">
        <v>39</v>
      </c>
    </row>
    <row r="152" spans="1:12">
      <c r="A152" s="5" t="s">
        <v>107</v>
      </c>
      <c r="B152" s="5">
        <v>0</v>
      </c>
      <c r="C152" s="5" t="s">
        <v>18</v>
      </c>
      <c r="D152" s="5" t="s">
        <v>87</v>
      </c>
      <c r="E152" s="5">
        <v>3</v>
      </c>
      <c r="F152" s="5" t="s">
        <v>36</v>
      </c>
      <c r="G152" s="5" t="s">
        <v>37</v>
      </c>
      <c r="H152" s="5">
        <v>3</v>
      </c>
      <c r="I152" s="5">
        <v>5.5</v>
      </c>
      <c r="J152" s="5" t="s">
        <v>108</v>
      </c>
      <c r="K152" s="8" t="s">
        <v>147</v>
      </c>
      <c r="L152" s="5">
        <v>39</v>
      </c>
    </row>
    <row r="153" spans="1:12">
      <c r="A153" s="6" t="s">
        <v>24</v>
      </c>
      <c r="B153" s="6" t="s">
        <v>25</v>
      </c>
      <c r="C153" s="6" t="s">
        <v>26</v>
      </c>
      <c r="D153" s="6" t="s">
        <v>27</v>
      </c>
      <c r="E153" s="6" t="s">
        <v>28</v>
      </c>
      <c r="F153" s="6" t="s">
        <v>29</v>
      </c>
      <c r="G153" s="6" t="s">
        <v>30</v>
      </c>
      <c r="H153" s="6" t="s">
        <v>31</v>
      </c>
      <c r="I153" s="6" t="s">
        <v>32</v>
      </c>
      <c r="J153" s="6" t="s">
        <v>33</v>
      </c>
      <c r="K153" s="9"/>
      <c r="L153" s="5">
        <v>40</v>
      </c>
    </row>
    <row r="154" spans="1:12">
      <c r="A154" s="5" t="s">
        <v>109</v>
      </c>
      <c r="B154" s="5">
        <v>4</v>
      </c>
      <c r="C154" s="5" t="s">
        <v>86</v>
      </c>
      <c r="D154" s="5" t="s">
        <v>87</v>
      </c>
      <c r="E154" s="5">
        <v>3</v>
      </c>
      <c r="F154" s="5" t="s">
        <v>36</v>
      </c>
      <c r="G154" s="5" t="s">
        <v>37</v>
      </c>
      <c r="H154" s="5">
        <v>3</v>
      </c>
      <c r="I154" s="5">
        <v>5.5</v>
      </c>
      <c r="J154" s="5" t="s">
        <v>84</v>
      </c>
      <c r="K154" s="8" t="s">
        <v>147</v>
      </c>
      <c r="L154" s="5">
        <v>40</v>
      </c>
    </row>
    <row r="155" spans="1:12">
      <c r="A155" s="6" t="s">
        <v>24</v>
      </c>
      <c r="B155" s="6" t="s">
        <v>25</v>
      </c>
      <c r="C155" s="6" t="s">
        <v>26</v>
      </c>
      <c r="D155" s="6" t="s">
        <v>27</v>
      </c>
      <c r="E155" s="6" t="s">
        <v>28</v>
      </c>
      <c r="F155" s="6" t="s">
        <v>29</v>
      </c>
      <c r="G155" s="6" t="s">
        <v>30</v>
      </c>
      <c r="H155" s="6" t="s">
        <v>31</v>
      </c>
      <c r="I155" s="6" t="s">
        <v>32</v>
      </c>
      <c r="J155" s="6" t="s">
        <v>33</v>
      </c>
      <c r="K155" s="9"/>
      <c r="L155" s="5">
        <v>41</v>
      </c>
    </row>
    <row r="156" spans="1:12">
      <c r="A156" s="5" t="s">
        <v>110</v>
      </c>
      <c r="B156" s="5">
        <v>4</v>
      </c>
      <c r="C156" s="5" t="s">
        <v>86</v>
      </c>
      <c r="D156" s="5" t="s">
        <v>87</v>
      </c>
      <c r="E156" s="5">
        <v>3</v>
      </c>
      <c r="F156" s="5" t="s">
        <v>36</v>
      </c>
      <c r="G156" s="5" t="s">
        <v>37</v>
      </c>
      <c r="H156" s="5">
        <v>3</v>
      </c>
      <c r="I156" s="5">
        <v>5.5</v>
      </c>
      <c r="J156" s="5" t="s">
        <v>84</v>
      </c>
      <c r="K156" s="8" t="s">
        <v>147</v>
      </c>
      <c r="L156" s="5">
        <v>41</v>
      </c>
    </row>
    <row r="157" spans="1:12">
      <c r="A157" s="6" t="s">
        <v>24</v>
      </c>
      <c r="B157" s="6" t="s">
        <v>25</v>
      </c>
      <c r="C157" s="6" t="s">
        <v>26</v>
      </c>
      <c r="D157" s="6" t="s">
        <v>27</v>
      </c>
      <c r="E157" s="6" t="s">
        <v>28</v>
      </c>
      <c r="F157" s="6" t="s">
        <v>29</v>
      </c>
      <c r="G157" s="6" t="s">
        <v>30</v>
      </c>
      <c r="H157" s="6" t="s">
        <v>31</v>
      </c>
      <c r="I157" s="6" t="s">
        <v>32</v>
      </c>
      <c r="J157" s="6" t="s">
        <v>33</v>
      </c>
      <c r="K157" s="9"/>
      <c r="L157" s="5">
        <v>42</v>
      </c>
    </row>
    <row r="158" spans="1:12">
      <c r="A158" s="5" t="s">
        <v>111</v>
      </c>
      <c r="B158" s="5">
        <v>4</v>
      </c>
      <c r="C158" s="5" t="s">
        <v>86</v>
      </c>
      <c r="D158" s="5" t="s">
        <v>87</v>
      </c>
      <c r="E158" s="5">
        <v>3</v>
      </c>
      <c r="F158" s="5" t="s">
        <v>36</v>
      </c>
      <c r="G158" s="5" t="s">
        <v>37</v>
      </c>
      <c r="H158" s="5">
        <v>3</v>
      </c>
      <c r="I158" s="5">
        <v>5.5</v>
      </c>
      <c r="J158" s="5" t="s">
        <v>84</v>
      </c>
      <c r="K158" s="8" t="s">
        <v>147</v>
      </c>
      <c r="L158" s="5">
        <v>42</v>
      </c>
    </row>
    <row r="159" spans="1:12">
      <c r="A159" s="6" t="s">
        <v>24</v>
      </c>
      <c r="B159" s="6" t="s">
        <v>25</v>
      </c>
      <c r="C159" s="6" t="s">
        <v>26</v>
      </c>
      <c r="D159" s="6" t="s">
        <v>27</v>
      </c>
      <c r="E159" s="6" t="s">
        <v>28</v>
      </c>
      <c r="F159" s="6" t="s">
        <v>29</v>
      </c>
      <c r="G159" s="6" t="s">
        <v>30</v>
      </c>
      <c r="H159" s="6" t="s">
        <v>31</v>
      </c>
      <c r="I159" s="6" t="s">
        <v>32</v>
      </c>
      <c r="J159" s="6" t="s">
        <v>33</v>
      </c>
      <c r="K159" s="9"/>
      <c r="L159" s="5">
        <v>43</v>
      </c>
    </row>
    <row r="160" spans="1:12">
      <c r="A160" s="5" t="s">
        <v>112</v>
      </c>
      <c r="B160" s="5">
        <v>4</v>
      </c>
      <c r="C160" s="5" t="s">
        <v>86</v>
      </c>
      <c r="D160" s="5" t="s">
        <v>87</v>
      </c>
      <c r="E160" s="5">
        <v>3</v>
      </c>
      <c r="F160" s="5" t="s">
        <v>36</v>
      </c>
      <c r="G160" s="5" t="s">
        <v>37</v>
      </c>
      <c r="H160" s="5">
        <v>3</v>
      </c>
      <c r="I160" s="5">
        <v>5.5</v>
      </c>
      <c r="J160" s="5" t="s">
        <v>84</v>
      </c>
      <c r="K160" s="8" t="s">
        <v>147</v>
      </c>
      <c r="L160" s="5">
        <v>43</v>
      </c>
    </row>
    <row r="161" spans="1:12">
      <c r="A161" s="6" t="s">
        <v>24</v>
      </c>
      <c r="B161" s="6" t="s">
        <v>25</v>
      </c>
      <c r="C161" s="6" t="s">
        <v>26</v>
      </c>
      <c r="D161" s="6" t="s">
        <v>27</v>
      </c>
      <c r="E161" s="6" t="s">
        <v>28</v>
      </c>
      <c r="F161" s="6" t="s">
        <v>29</v>
      </c>
      <c r="G161" s="6" t="s">
        <v>30</v>
      </c>
      <c r="H161" s="6" t="s">
        <v>31</v>
      </c>
      <c r="I161" s="6" t="s">
        <v>32</v>
      </c>
      <c r="J161" s="6" t="s">
        <v>33</v>
      </c>
      <c r="K161" s="9"/>
      <c r="L161" s="5">
        <v>44</v>
      </c>
    </row>
    <row r="162" spans="1:12">
      <c r="A162" s="5" t="s">
        <v>113</v>
      </c>
      <c r="B162" s="5">
        <v>4</v>
      </c>
      <c r="C162" s="5" t="s">
        <v>86</v>
      </c>
      <c r="D162" s="5" t="s">
        <v>87</v>
      </c>
      <c r="E162" s="5">
        <v>3</v>
      </c>
      <c r="F162" s="5" t="s">
        <v>36</v>
      </c>
      <c r="G162" s="5" t="s">
        <v>37</v>
      </c>
      <c r="H162" s="5">
        <v>3</v>
      </c>
      <c r="I162" s="5">
        <v>5.5</v>
      </c>
      <c r="J162" s="5" t="s">
        <v>84</v>
      </c>
      <c r="K162" s="8" t="s">
        <v>147</v>
      </c>
      <c r="L162" s="5">
        <v>44</v>
      </c>
    </row>
    <row r="163" spans="1:12">
      <c r="A163" s="6" t="s">
        <v>24</v>
      </c>
      <c r="B163" s="6" t="s">
        <v>25</v>
      </c>
      <c r="C163" s="6" t="s">
        <v>26</v>
      </c>
      <c r="D163" s="6" t="s">
        <v>27</v>
      </c>
      <c r="E163" s="6" t="s">
        <v>28</v>
      </c>
      <c r="F163" s="6" t="s">
        <v>29</v>
      </c>
      <c r="G163" s="6" t="s">
        <v>30</v>
      </c>
      <c r="H163" s="6" t="s">
        <v>31</v>
      </c>
      <c r="I163" s="6" t="s">
        <v>32</v>
      </c>
      <c r="J163" s="6" t="s">
        <v>33</v>
      </c>
      <c r="K163" s="9"/>
      <c r="L163" s="5">
        <v>45</v>
      </c>
    </row>
    <row r="164" spans="1:12">
      <c r="A164" s="5" t="s">
        <v>114</v>
      </c>
      <c r="B164" s="5">
        <v>0</v>
      </c>
      <c r="C164" s="5" t="s">
        <v>18</v>
      </c>
      <c r="D164" s="5" t="s">
        <v>44</v>
      </c>
      <c r="E164" s="5">
        <v>3</v>
      </c>
      <c r="F164" s="5" t="s">
        <v>41</v>
      </c>
      <c r="G164" s="5" t="s">
        <v>37</v>
      </c>
      <c r="H164" s="5">
        <v>3</v>
      </c>
      <c r="I164" s="5">
        <v>5.5</v>
      </c>
      <c r="J164" s="5" t="s">
        <v>115</v>
      </c>
      <c r="K164" s="8" t="s">
        <v>147</v>
      </c>
      <c r="L164" s="5">
        <v>45</v>
      </c>
    </row>
    <row r="165" spans="1:12">
      <c r="A165" s="6" t="s">
        <v>24</v>
      </c>
      <c r="B165" s="6" t="s">
        <v>25</v>
      </c>
      <c r="C165" s="6" t="s">
        <v>26</v>
      </c>
      <c r="D165" s="6" t="s">
        <v>27</v>
      </c>
      <c r="E165" s="6" t="s">
        <v>28</v>
      </c>
      <c r="F165" s="6" t="s">
        <v>29</v>
      </c>
      <c r="G165" s="6" t="s">
        <v>30</v>
      </c>
      <c r="H165" s="6" t="s">
        <v>31</v>
      </c>
      <c r="I165" s="6" t="s">
        <v>32</v>
      </c>
      <c r="J165" s="6" t="s">
        <v>33</v>
      </c>
      <c r="K165" s="9"/>
      <c r="L165" s="5">
        <v>46</v>
      </c>
    </row>
    <row r="166" spans="1:12">
      <c r="A166" s="5" t="s">
        <v>116</v>
      </c>
      <c r="B166" s="5">
        <v>2</v>
      </c>
      <c r="C166" s="5" t="s">
        <v>117</v>
      </c>
      <c r="D166" s="5" t="s">
        <v>118</v>
      </c>
      <c r="E166" s="5">
        <v>3</v>
      </c>
      <c r="F166" s="5" t="s">
        <v>41</v>
      </c>
      <c r="G166" s="5" t="s">
        <v>37</v>
      </c>
      <c r="H166" s="5">
        <v>3</v>
      </c>
      <c r="I166" s="5">
        <v>5.5</v>
      </c>
      <c r="J166" s="5" t="s">
        <v>115</v>
      </c>
      <c r="K166" s="8" t="s">
        <v>147</v>
      </c>
      <c r="L166" s="5">
        <v>46</v>
      </c>
    </row>
    <row r="167" spans="1:12">
      <c r="A167" s="6" t="s">
        <v>24</v>
      </c>
      <c r="B167" s="6" t="s">
        <v>25</v>
      </c>
      <c r="C167" s="6" t="s">
        <v>26</v>
      </c>
      <c r="D167" s="6" t="s">
        <v>27</v>
      </c>
      <c r="E167" s="6" t="s">
        <v>28</v>
      </c>
      <c r="F167" s="6" t="s">
        <v>29</v>
      </c>
      <c r="G167" s="6" t="s">
        <v>30</v>
      </c>
      <c r="H167" s="6" t="s">
        <v>31</v>
      </c>
      <c r="I167" s="6" t="s">
        <v>32</v>
      </c>
      <c r="J167" s="6" t="s">
        <v>33</v>
      </c>
      <c r="K167" s="9"/>
      <c r="L167" s="5">
        <v>47</v>
      </c>
    </row>
    <row r="168" spans="1:12">
      <c r="A168" s="5" t="s">
        <v>119</v>
      </c>
      <c r="B168" s="5">
        <v>2</v>
      </c>
      <c r="C168" s="5" t="s">
        <v>117</v>
      </c>
      <c r="D168" s="5" t="s">
        <v>118</v>
      </c>
      <c r="E168" s="5">
        <v>3</v>
      </c>
      <c r="F168" s="5" t="s">
        <v>41</v>
      </c>
      <c r="G168" s="5" t="s">
        <v>37</v>
      </c>
      <c r="H168" s="5">
        <v>3</v>
      </c>
      <c r="I168" s="5">
        <v>5.5</v>
      </c>
      <c r="J168" s="5" t="s">
        <v>115</v>
      </c>
      <c r="K168" s="8" t="s">
        <v>147</v>
      </c>
      <c r="L168" s="5">
        <v>47</v>
      </c>
    </row>
    <row r="169" spans="1:12">
      <c r="A169" s="6" t="s">
        <v>24</v>
      </c>
      <c r="B169" s="6" t="s">
        <v>25</v>
      </c>
      <c r="C169" s="6" t="s">
        <v>26</v>
      </c>
      <c r="D169" s="6" t="s">
        <v>27</v>
      </c>
      <c r="E169" s="6" t="s">
        <v>28</v>
      </c>
      <c r="F169" s="6" t="s">
        <v>29</v>
      </c>
      <c r="G169" s="6" t="s">
        <v>30</v>
      </c>
      <c r="H169" s="6" t="s">
        <v>31</v>
      </c>
      <c r="I169" s="6" t="s">
        <v>32</v>
      </c>
      <c r="J169" s="6" t="s">
        <v>33</v>
      </c>
      <c r="K169" s="9"/>
      <c r="L169" s="5">
        <v>48</v>
      </c>
    </row>
    <row r="170" spans="1:12">
      <c r="A170" s="5" t="s">
        <v>120</v>
      </c>
      <c r="B170" s="5">
        <v>2</v>
      </c>
      <c r="C170" s="5" t="s">
        <v>117</v>
      </c>
      <c r="D170" s="5" t="s">
        <v>118</v>
      </c>
      <c r="E170" s="5">
        <v>3</v>
      </c>
      <c r="F170" s="5" t="s">
        <v>41</v>
      </c>
      <c r="G170" s="5" t="s">
        <v>37</v>
      </c>
      <c r="H170" s="5">
        <v>3</v>
      </c>
      <c r="I170" s="5">
        <v>5.5</v>
      </c>
      <c r="J170" s="5" t="s">
        <v>115</v>
      </c>
      <c r="K170" s="8" t="s">
        <v>147</v>
      </c>
      <c r="L170" s="5">
        <v>48</v>
      </c>
    </row>
    <row r="171" spans="1:12">
      <c r="A171" s="6" t="s">
        <v>24</v>
      </c>
      <c r="B171" s="6" t="s">
        <v>25</v>
      </c>
      <c r="C171" s="6" t="s">
        <v>26</v>
      </c>
      <c r="D171" s="6" t="s">
        <v>27</v>
      </c>
      <c r="E171" s="6" t="s">
        <v>28</v>
      </c>
      <c r="F171" s="6" t="s">
        <v>29</v>
      </c>
      <c r="G171" s="6" t="s">
        <v>30</v>
      </c>
      <c r="H171" s="6" t="s">
        <v>31</v>
      </c>
      <c r="I171" s="6" t="s">
        <v>32</v>
      </c>
      <c r="J171" s="6" t="s">
        <v>33</v>
      </c>
      <c r="K171" s="9"/>
      <c r="L171" s="5">
        <v>49</v>
      </c>
    </row>
    <row r="172" spans="1:12">
      <c r="A172" s="5" t="s">
        <v>121</v>
      </c>
      <c r="B172" s="5">
        <v>1</v>
      </c>
      <c r="C172" s="5" t="s">
        <v>18</v>
      </c>
      <c r="D172" s="5" t="s">
        <v>52</v>
      </c>
      <c r="E172" s="5">
        <v>4.75</v>
      </c>
      <c r="F172" s="5" t="s">
        <v>36</v>
      </c>
      <c r="G172" s="5" t="s">
        <v>53</v>
      </c>
      <c r="H172" s="5">
        <v>1.62</v>
      </c>
      <c r="I172" s="5">
        <v>5.5</v>
      </c>
      <c r="J172" s="5" t="s">
        <v>122</v>
      </c>
      <c r="K172" s="8" t="s">
        <v>147</v>
      </c>
      <c r="L172" s="5">
        <v>49</v>
      </c>
    </row>
    <row r="173" spans="1:12">
      <c r="A173" s="6" t="s">
        <v>24</v>
      </c>
      <c r="B173" s="6" t="s">
        <v>25</v>
      </c>
      <c r="C173" s="6" t="s">
        <v>26</v>
      </c>
      <c r="D173" s="6" t="s">
        <v>27</v>
      </c>
      <c r="E173" s="6" t="s">
        <v>28</v>
      </c>
      <c r="F173" s="6" t="s">
        <v>29</v>
      </c>
      <c r="G173" s="6" t="s">
        <v>30</v>
      </c>
      <c r="H173" s="6" t="s">
        <v>31</v>
      </c>
      <c r="I173" s="6" t="s">
        <v>32</v>
      </c>
      <c r="J173" s="6" t="s">
        <v>33</v>
      </c>
      <c r="K173" s="9"/>
      <c r="L173" s="5">
        <v>50</v>
      </c>
    </row>
    <row r="174" spans="1:12">
      <c r="A174" s="5" t="s">
        <v>123</v>
      </c>
      <c r="B174" s="5">
        <v>1</v>
      </c>
      <c r="C174" s="5" t="s">
        <v>18</v>
      </c>
      <c r="D174" s="5" t="s">
        <v>56</v>
      </c>
      <c r="E174" s="5">
        <v>4.75</v>
      </c>
      <c r="F174" s="5" t="s">
        <v>36</v>
      </c>
      <c r="G174" s="5" t="s">
        <v>53</v>
      </c>
      <c r="H174" s="5">
        <v>1.62</v>
      </c>
      <c r="I174" s="5">
        <v>5.5</v>
      </c>
      <c r="J174" s="5" t="s">
        <v>122</v>
      </c>
      <c r="K174" s="8" t="s">
        <v>147</v>
      </c>
      <c r="L174" s="5">
        <v>50</v>
      </c>
    </row>
    <row r="175" spans="1:12">
      <c r="A175" s="6" t="s">
        <v>24</v>
      </c>
      <c r="B175" s="6" t="s">
        <v>25</v>
      </c>
      <c r="C175" s="6" t="s">
        <v>26</v>
      </c>
      <c r="D175" s="6" t="s">
        <v>27</v>
      </c>
      <c r="E175" s="6" t="s">
        <v>28</v>
      </c>
      <c r="F175" s="6" t="s">
        <v>29</v>
      </c>
      <c r="G175" s="6" t="s">
        <v>30</v>
      </c>
      <c r="H175" s="6" t="s">
        <v>31</v>
      </c>
      <c r="I175" s="6" t="s">
        <v>32</v>
      </c>
      <c r="J175" s="6" t="s">
        <v>33</v>
      </c>
      <c r="K175" s="9"/>
      <c r="L175" s="5">
        <v>51</v>
      </c>
    </row>
    <row r="176" spans="1:12">
      <c r="A176" s="5" t="s">
        <v>124</v>
      </c>
      <c r="B176" s="5">
        <v>4</v>
      </c>
      <c r="C176" s="5" t="s">
        <v>86</v>
      </c>
      <c r="D176" s="5" t="s">
        <v>118</v>
      </c>
      <c r="E176" s="5">
        <v>3</v>
      </c>
      <c r="F176" s="5" t="s">
        <v>41</v>
      </c>
      <c r="G176" s="5" t="s">
        <v>37</v>
      </c>
      <c r="H176" s="5">
        <v>3</v>
      </c>
      <c r="I176" s="5">
        <v>5.5</v>
      </c>
      <c r="J176" s="5" t="s">
        <v>115</v>
      </c>
      <c r="K176" s="8" t="s">
        <v>147</v>
      </c>
      <c r="L176" s="5">
        <v>51</v>
      </c>
    </row>
    <row r="177" spans="1:12">
      <c r="A177" s="6" t="s">
        <v>24</v>
      </c>
      <c r="B177" s="6" t="s">
        <v>25</v>
      </c>
      <c r="C177" s="6" t="s">
        <v>26</v>
      </c>
      <c r="D177" s="6" t="s">
        <v>27</v>
      </c>
      <c r="E177" s="6" t="s">
        <v>28</v>
      </c>
      <c r="F177" s="6" t="s">
        <v>29</v>
      </c>
      <c r="G177" s="6" t="s">
        <v>30</v>
      </c>
      <c r="H177" s="6" t="s">
        <v>31</v>
      </c>
      <c r="I177" s="6" t="s">
        <v>32</v>
      </c>
      <c r="J177" s="6" t="s">
        <v>33</v>
      </c>
      <c r="K177" s="9"/>
      <c r="L177" s="5">
        <v>52</v>
      </c>
    </row>
    <row r="178" spans="1:12">
      <c r="A178" s="5" t="s">
        <v>125</v>
      </c>
      <c r="B178" s="5">
        <v>4</v>
      </c>
      <c r="C178" s="5" t="s">
        <v>86</v>
      </c>
      <c r="D178" s="5" t="s">
        <v>118</v>
      </c>
      <c r="E178" s="5">
        <v>3</v>
      </c>
      <c r="F178" s="5" t="s">
        <v>41</v>
      </c>
      <c r="G178" s="5" t="s">
        <v>37</v>
      </c>
      <c r="H178" s="5">
        <v>3</v>
      </c>
      <c r="I178" s="5">
        <v>5.5</v>
      </c>
      <c r="J178" s="5" t="s">
        <v>115</v>
      </c>
      <c r="K178" s="8" t="s">
        <v>147</v>
      </c>
      <c r="L178" s="5">
        <v>52</v>
      </c>
    </row>
    <row r="179" spans="1:12">
      <c r="A179" s="6" t="s">
        <v>24</v>
      </c>
      <c r="B179" s="6" t="s">
        <v>25</v>
      </c>
      <c r="C179" s="6" t="s">
        <v>26</v>
      </c>
      <c r="D179" s="6" t="s">
        <v>27</v>
      </c>
      <c r="E179" s="6" t="s">
        <v>28</v>
      </c>
      <c r="F179" s="6" t="s">
        <v>29</v>
      </c>
      <c r="G179" s="6" t="s">
        <v>30</v>
      </c>
      <c r="H179" s="6" t="s">
        <v>31</v>
      </c>
      <c r="I179" s="6" t="s">
        <v>32</v>
      </c>
      <c r="J179" s="6" t="s">
        <v>33</v>
      </c>
      <c r="K179" s="9"/>
      <c r="L179" s="5">
        <v>53</v>
      </c>
    </row>
    <row r="180" spans="1:12">
      <c r="A180" s="5" t="s">
        <v>126</v>
      </c>
      <c r="B180" s="5">
        <v>4</v>
      </c>
      <c r="C180" s="5" t="s">
        <v>86</v>
      </c>
      <c r="D180" s="5" t="s">
        <v>118</v>
      </c>
      <c r="E180" s="5">
        <v>3</v>
      </c>
      <c r="F180" s="5" t="s">
        <v>41</v>
      </c>
      <c r="G180" s="5" t="s">
        <v>37</v>
      </c>
      <c r="H180" s="5">
        <v>3</v>
      </c>
      <c r="I180" s="5">
        <v>5.5</v>
      </c>
      <c r="J180" s="5" t="s">
        <v>115</v>
      </c>
      <c r="K180" s="8" t="s">
        <v>147</v>
      </c>
      <c r="L180" s="5">
        <v>53</v>
      </c>
    </row>
    <row r="181" spans="1:12">
      <c r="A181" s="6" t="s">
        <v>24</v>
      </c>
      <c r="B181" s="6" t="s">
        <v>25</v>
      </c>
      <c r="C181" s="6" t="s">
        <v>26</v>
      </c>
      <c r="D181" s="6" t="s">
        <v>27</v>
      </c>
      <c r="E181" s="6" t="s">
        <v>28</v>
      </c>
      <c r="F181" s="6" t="s">
        <v>29</v>
      </c>
      <c r="G181" s="6" t="s">
        <v>30</v>
      </c>
      <c r="H181" s="6" t="s">
        <v>31</v>
      </c>
      <c r="I181" s="6" t="s">
        <v>32</v>
      </c>
      <c r="J181" s="6" t="s">
        <v>33</v>
      </c>
      <c r="K181" s="9"/>
      <c r="L181" s="5">
        <v>54</v>
      </c>
    </row>
    <row r="182" spans="1:12">
      <c r="A182" s="5" t="s">
        <v>127</v>
      </c>
      <c r="B182" s="5">
        <v>4</v>
      </c>
      <c r="C182" s="5" t="s">
        <v>86</v>
      </c>
      <c r="D182" s="5" t="s">
        <v>118</v>
      </c>
      <c r="E182" s="5">
        <v>3</v>
      </c>
      <c r="F182" s="5" t="s">
        <v>41</v>
      </c>
      <c r="G182" s="5" t="s">
        <v>37</v>
      </c>
      <c r="H182" s="5">
        <v>3</v>
      </c>
      <c r="I182" s="5">
        <v>5.5</v>
      </c>
      <c r="J182" s="5" t="s">
        <v>115</v>
      </c>
      <c r="K182" s="8" t="s">
        <v>147</v>
      </c>
      <c r="L182" s="5">
        <v>54</v>
      </c>
    </row>
    <row r="183" spans="1:12">
      <c r="A183" s="6" t="s">
        <v>24</v>
      </c>
      <c r="B183" s="6" t="s">
        <v>25</v>
      </c>
      <c r="C183" s="6" t="s">
        <v>26</v>
      </c>
      <c r="D183" s="6" t="s">
        <v>27</v>
      </c>
      <c r="E183" s="6" t="s">
        <v>28</v>
      </c>
      <c r="F183" s="6" t="s">
        <v>29</v>
      </c>
      <c r="G183" s="6" t="s">
        <v>30</v>
      </c>
      <c r="H183" s="6" t="s">
        <v>31</v>
      </c>
      <c r="I183" s="6" t="s">
        <v>32</v>
      </c>
      <c r="J183" s="6" t="s">
        <v>33</v>
      </c>
      <c r="K183" s="9"/>
      <c r="L183" s="5">
        <v>55</v>
      </c>
    </row>
    <row r="184" spans="1:12">
      <c r="A184" s="5" t="s">
        <v>128</v>
      </c>
      <c r="B184" s="5">
        <v>4</v>
      </c>
      <c r="C184" s="5" t="s">
        <v>86</v>
      </c>
      <c r="D184" s="5" t="s">
        <v>118</v>
      </c>
      <c r="E184" s="5">
        <v>3</v>
      </c>
      <c r="F184" s="5" t="s">
        <v>41</v>
      </c>
      <c r="G184" s="5" t="s">
        <v>37</v>
      </c>
      <c r="H184" s="5">
        <v>3</v>
      </c>
      <c r="I184" s="5">
        <v>5.5</v>
      </c>
      <c r="J184" s="5" t="s">
        <v>115</v>
      </c>
      <c r="K184" s="8" t="s">
        <v>147</v>
      </c>
      <c r="L184" s="5">
        <v>55</v>
      </c>
    </row>
    <row r="185" spans="1:12">
      <c r="A185" s="6" t="s">
        <v>24</v>
      </c>
      <c r="B185" s="6" t="s">
        <v>25</v>
      </c>
      <c r="C185" s="6" t="s">
        <v>26</v>
      </c>
      <c r="D185" s="6" t="s">
        <v>27</v>
      </c>
      <c r="E185" s="6" t="s">
        <v>28</v>
      </c>
      <c r="F185" s="6" t="s">
        <v>29</v>
      </c>
      <c r="G185" s="6" t="s">
        <v>30</v>
      </c>
      <c r="H185" s="6" t="s">
        <v>31</v>
      </c>
      <c r="I185" s="6" t="s">
        <v>32</v>
      </c>
      <c r="J185" s="6" t="s">
        <v>33</v>
      </c>
      <c r="K185" s="9"/>
      <c r="L185" s="5">
        <v>56</v>
      </c>
    </row>
    <row r="186" spans="1:12">
      <c r="A186" s="5" t="s">
        <v>129</v>
      </c>
      <c r="B186" s="5">
        <v>2</v>
      </c>
      <c r="C186" s="5" t="s">
        <v>130</v>
      </c>
      <c r="D186" s="5" t="s">
        <v>52</v>
      </c>
      <c r="E186" s="5">
        <v>4.8</v>
      </c>
      <c r="F186" s="5" t="s">
        <v>36</v>
      </c>
      <c r="G186" s="5" t="s">
        <v>53</v>
      </c>
      <c r="H186" s="5">
        <v>1.62</v>
      </c>
      <c r="I186" s="5">
        <v>5.5</v>
      </c>
      <c r="J186" s="5" t="s">
        <v>122</v>
      </c>
      <c r="K186" s="8" t="s">
        <v>147</v>
      </c>
      <c r="L186" s="5">
        <v>56</v>
      </c>
    </row>
    <row r="187" spans="1:12">
      <c r="A187" s="6" t="s">
        <v>24</v>
      </c>
      <c r="B187" s="6" t="s">
        <v>25</v>
      </c>
      <c r="C187" s="6" t="s">
        <v>26</v>
      </c>
      <c r="D187" s="6" t="s">
        <v>27</v>
      </c>
      <c r="E187" s="6" t="s">
        <v>28</v>
      </c>
      <c r="F187" s="6" t="s">
        <v>29</v>
      </c>
      <c r="G187" s="6" t="s">
        <v>30</v>
      </c>
      <c r="H187" s="6" t="s">
        <v>31</v>
      </c>
      <c r="I187" s="6" t="s">
        <v>32</v>
      </c>
      <c r="J187" s="6" t="s">
        <v>33</v>
      </c>
      <c r="K187" s="9"/>
      <c r="L187" s="5">
        <v>57</v>
      </c>
    </row>
    <row r="188" spans="1:12">
      <c r="A188" s="5" t="s">
        <v>131</v>
      </c>
      <c r="B188" s="5">
        <v>2</v>
      </c>
      <c r="C188" s="5" t="s">
        <v>130</v>
      </c>
      <c r="D188" s="5" t="s">
        <v>56</v>
      </c>
      <c r="E188" s="5">
        <v>4.8</v>
      </c>
      <c r="F188" s="5" t="s">
        <v>36</v>
      </c>
      <c r="G188" s="5" t="s">
        <v>53</v>
      </c>
      <c r="H188" s="5">
        <v>1.62</v>
      </c>
      <c r="I188" s="5">
        <v>5.5</v>
      </c>
      <c r="J188" s="5" t="s">
        <v>122</v>
      </c>
      <c r="K188" s="8" t="s">
        <v>147</v>
      </c>
      <c r="L188" s="5">
        <v>57</v>
      </c>
    </row>
    <row r="189" spans="1:12">
      <c r="A189" s="6" t="s">
        <v>24</v>
      </c>
      <c r="B189" s="6" t="s">
        <v>25</v>
      </c>
      <c r="C189" s="6" t="s">
        <v>26</v>
      </c>
      <c r="D189" s="6" t="s">
        <v>27</v>
      </c>
      <c r="E189" s="6" t="s">
        <v>28</v>
      </c>
      <c r="F189" s="6" t="s">
        <v>29</v>
      </c>
      <c r="G189" s="6" t="s">
        <v>30</v>
      </c>
      <c r="H189" s="6" t="s">
        <v>31</v>
      </c>
      <c r="I189" s="6" t="s">
        <v>32</v>
      </c>
      <c r="J189" s="6" t="s">
        <v>33</v>
      </c>
      <c r="K189" s="9"/>
      <c r="L189" s="5">
        <v>58</v>
      </c>
    </row>
    <row r="190" spans="1:12">
      <c r="A190" s="5" t="s">
        <v>132</v>
      </c>
      <c r="B190" s="5">
        <v>0</v>
      </c>
      <c r="C190" s="5" t="s">
        <v>18</v>
      </c>
      <c r="D190" s="5" t="s">
        <v>44</v>
      </c>
      <c r="E190" s="5">
        <v>3</v>
      </c>
      <c r="F190" s="5" t="s">
        <v>36</v>
      </c>
      <c r="G190" s="5" t="s">
        <v>18</v>
      </c>
      <c r="H190" s="5">
        <v>3</v>
      </c>
      <c r="I190" s="5">
        <v>5.5</v>
      </c>
      <c r="J190" s="5" t="s">
        <v>46</v>
      </c>
      <c r="K190" s="8" t="s">
        <v>147</v>
      </c>
      <c r="L190" s="5">
        <v>58</v>
      </c>
    </row>
    <row r="191" spans="1:12">
      <c r="A191" s="6" t="s">
        <v>24</v>
      </c>
      <c r="B191" s="6" t="s">
        <v>25</v>
      </c>
      <c r="C191" s="6" t="s">
        <v>26</v>
      </c>
      <c r="D191" s="6" t="s">
        <v>27</v>
      </c>
      <c r="E191" s="6" t="s">
        <v>28</v>
      </c>
      <c r="F191" s="6" t="s">
        <v>29</v>
      </c>
      <c r="G191" s="6" t="s">
        <v>30</v>
      </c>
      <c r="H191" s="6" t="s">
        <v>31</v>
      </c>
      <c r="I191" s="6" t="s">
        <v>32</v>
      </c>
      <c r="J191" s="6" t="s">
        <v>33</v>
      </c>
      <c r="K191" s="9"/>
      <c r="L191" s="5">
        <v>59</v>
      </c>
    </row>
    <row r="192" spans="1:12">
      <c r="A192" s="5" t="s">
        <v>133</v>
      </c>
      <c r="B192" s="5">
        <v>2</v>
      </c>
      <c r="C192" s="5" t="s">
        <v>134</v>
      </c>
      <c r="D192" s="5" t="s">
        <v>44</v>
      </c>
      <c r="E192" s="5">
        <v>3</v>
      </c>
      <c r="F192" s="5" t="s">
        <v>36</v>
      </c>
      <c r="G192" s="5" t="s">
        <v>37</v>
      </c>
      <c r="H192" s="5">
        <v>3</v>
      </c>
      <c r="I192" s="5">
        <v>5.5</v>
      </c>
      <c r="J192" s="5" t="s">
        <v>46</v>
      </c>
      <c r="K192" s="8" t="s">
        <v>147</v>
      </c>
      <c r="L192" s="5">
        <v>59</v>
      </c>
    </row>
    <row r="193" spans="1:12">
      <c r="A193" s="6" t="s">
        <v>24</v>
      </c>
      <c r="B193" s="6" t="s">
        <v>25</v>
      </c>
      <c r="C193" s="6" t="s">
        <v>26</v>
      </c>
      <c r="D193" s="6" t="s">
        <v>27</v>
      </c>
      <c r="E193" s="6" t="s">
        <v>28</v>
      </c>
      <c r="F193" s="6" t="s">
        <v>29</v>
      </c>
      <c r="G193" s="6" t="s">
        <v>30</v>
      </c>
      <c r="H193" s="6" t="s">
        <v>31</v>
      </c>
      <c r="I193" s="6" t="s">
        <v>32</v>
      </c>
      <c r="J193" s="6" t="s">
        <v>33</v>
      </c>
      <c r="K193" s="9"/>
      <c r="L193" s="5">
        <v>60</v>
      </c>
    </row>
    <row r="194" spans="1:12">
      <c r="A194" s="5" t="s">
        <v>135</v>
      </c>
      <c r="B194" s="5">
        <v>2</v>
      </c>
      <c r="C194" s="5" t="s">
        <v>134</v>
      </c>
      <c r="D194" s="5" t="s">
        <v>44</v>
      </c>
      <c r="E194" s="5">
        <v>3</v>
      </c>
      <c r="F194" s="5" t="s">
        <v>36</v>
      </c>
      <c r="G194" s="5" t="s">
        <v>37</v>
      </c>
      <c r="H194" s="5">
        <v>3</v>
      </c>
      <c r="I194" s="5">
        <v>5.5</v>
      </c>
      <c r="J194" s="5" t="s">
        <v>46</v>
      </c>
      <c r="K194" s="8" t="s">
        <v>147</v>
      </c>
      <c r="L194" s="5">
        <v>60</v>
      </c>
    </row>
    <row r="195" spans="1:12">
      <c r="A195" s="6" t="s">
        <v>24</v>
      </c>
      <c r="B195" s="6" t="s">
        <v>25</v>
      </c>
      <c r="C195" s="6" t="s">
        <v>26</v>
      </c>
      <c r="D195" s="6" t="s">
        <v>27</v>
      </c>
      <c r="E195" s="6" t="s">
        <v>28</v>
      </c>
      <c r="F195" s="6" t="s">
        <v>29</v>
      </c>
      <c r="G195" s="6" t="s">
        <v>30</v>
      </c>
      <c r="H195" s="6" t="s">
        <v>31</v>
      </c>
      <c r="I195" s="6" t="s">
        <v>32</v>
      </c>
      <c r="J195" s="6" t="s">
        <v>33</v>
      </c>
      <c r="K195" s="9"/>
      <c r="L195" s="5">
        <v>61</v>
      </c>
    </row>
    <row r="196" spans="1:12">
      <c r="A196" s="5" t="s">
        <v>136</v>
      </c>
      <c r="B196" s="5">
        <v>2</v>
      </c>
      <c r="C196" s="5" t="s">
        <v>134</v>
      </c>
      <c r="D196" s="5" t="s">
        <v>44</v>
      </c>
      <c r="E196" s="5">
        <v>3</v>
      </c>
      <c r="F196" s="5" t="s">
        <v>36</v>
      </c>
      <c r="G196" s="5" t="s">
        <v>37</v>
      </c>
      <c r="H196" s="5">
        <v>3</v>
      </c>
      <c r="I196" s="5">
        <v>5.5</v>
      </c>
      <c r="J196" s="5" t="s">
        <v>46</v>
      </c>
      <c r="K196" s="8" t="s">
        <v>147</v>
      </c>
      <c r="L196" s="5">
        <v>61</v>
      </c>
    </row>
    <row r="197" spans="1:12">
      <c r="A197" s="6" t="s">
        <v>24</v>
      </c>
      <c r="B197" s="6" t="s">
        <v>25</v>
      </c>
      <c r="C197" s="6" t="s">
        <v>26</v>
      </c>
      <c r="D197" s="6" t="s">
        <v>27</v>
      </c>
      <c r="E197" s="6" t="s">
        <v>28</v>
      </c>
      <c r="F197" s="6" t="s">
        <v>29</v>
      </c>
      <c r="G197" s="6" t="s">
        <v>30</v>
      </c>
      <c r="H197" s="6" t="s">
        <v>31</v>
      </c>
      <c r="I197" s="6" t="s">
        <v>32</v>
      </c>
      <c r="J197" s="6" t="s">
        <v>33</v>
      </c>
      <c r="K197" s="9"/>
      <c r="L197" s="5">
        <v>62</v>
      </c>
    </row>
    <row r="198" spans="1:12">
      <c r="A198" s="5" t="s">
        <v>137</v>
      </c>
      <c r="B198" s="5">
        <v>4</v>
      </c>
      <c r="C198" s="5" t="s">
        <v>86</v>
      </c>
      <c r="D198" s="5" t="s">
        <v>44</v>
      </c>
      <c r="E198" s="5">
        <v>3</v>
      </c>
      <c r="F198" s="5" t="s">
        <v>36</v>
      </c>
      <c r="G198" s="5" t="s">
        <v>37</v>
      </c>
      <c r="H198" s="5">
        <v>3</v>
      </c>
      <c r="I198" s="5">
        <v>5.5</v>
      </c>
      <c r="J198" s="5" t="s">
        <v>46</v>
      </c>
      <c r="K198" s="8" t="s">
        <v>147</v>
      </c>
      <c r="L198" s="5">
        <v>62</v>
      </c>
    </row>
    <row r="199" spans="1:12">
      <c r="A199" s="6" t="s">
        <v>24</v>
      </c>
      <c r="B199" s="6" t="s">
        <v>25</v>
      </c>
      <c r="C199" s="6" t="s">
        <v>26</v>
      </c>
      <c r="D199" s="6" t="s">
        <v>27</v>
      </c>
      <c r="E199" s="6" t="s">
        <v>28</v>
      </c>
      <c r="F199" s="6" t="s">
        <v>29</v>
      </c>
      <c r="G199" s="6" t="s">
        <v>30</v>
      </c>
      <c r="H199" s="6" t="s">
        <v>31</v>
      </c>
      <c r="I199" s="6" t="s">
        <v>32</v>
      </c>
      <c r="J199" s="6" t="s">
        <v>33</v>
      </c>
      <c r="K199" s="9"/>
      <c r="L199" s="5">
        <v>63</v>
      </c>
    </row>
    <row r="200" spans="1:12">
      <c r="A200" s="5" t="s">
        <v>138</v>
      </c>
      <c r="B200" s="5">
        <v>4</v>
      </c>
      <c r="C200" s="5" t="s">
        <v>86</v>
      </c>
      <c r="D200" s="5" t="s">
        <v>44</v>
      </c>
      <c r="E200" s="5">
        <v>3</v>
      </c>
      <c r="F200" s="5" t="s">
        <v>36</v>
      </c>
      <c r="G200" s="5" t="s">
        <v>37</v>
      </c>
      <c r="H200" s="5">
        <v>3</v>
      </c>
      <c r="I200" s="5">
        <v>5.5</v>
      </c>
      <c r="J200" s="5" t="s">
        <v>46</v>
      </c>
      <c r="K200" s="8" t="s">
        <v>147</v>
      </c>
      <c r="L200" s="5">
        <v>63</v>
      </c>
    </row>
    <row r="201" spans="1:12">
      <c r="A201" s="6" t="s">
        <v>24</v>
      </c>
      <c r="B201" s="6" t="s">
        <v>25</v>
      </c>
      <c r="C201" s="6" t="s">
        <v>26</v>
      </c>
      <c r="D201" s="6" t="s">
        <v>27</v>
      </c>
      <c r="E201" s="6" t="s">
        <v>28</v>
      </c>
      <c r="F201" s="6" t="s">
        <v>29</v>
      </c>
      <c r="G201" s="6" t="s">
        <v>30</v>
      </c>
      <c r="H201" s="6" t="s">
        <v>31</v>
      </c>
      <c r="I201" s="6" t="s">
        <v>32</v>
      </c>
      <c r="J201" s="6" t="s">
        <v>33</v>
      </c>
      <c r="K201" s="9"/>
      <c r="L201" s="5">
        <v>64</v>
      </c>
    </row>
    <row r="202" spans="1:12">
      <c r="A202" s="5" t="s">
        <v>139</v>
      </c>
      <c r="B202" s="5">
        <v>4</v>
      </c>
      <c r="C202" s="5" t="s">
        <v>86</v>
      </c>
      <c r="D202" s="5" t="s">
        <v>44</v>
      </c>
      <c r="E202" s="5">
        <v>3</v>
      </c>
      <c r="F202" s="5" t="s">
        <v>36</v>
      </c>
      <c r="G202" s="5" t="s">
        <v>37</v>
      </c>
      <c r="H202" s="5">
        <v>3</v>
      </c>
      <c r="I202" s="5">
        <v>5.5</v>
      </c>
      <c r="J202" s="5" t="s">
        <v>46</v>
      </c>
      <c r="K202" s="8" t="s">
        <v>147</v>
      </c>
      <c r="L202" s="5">
        <v>64</v>
      </c>
    </row>
    <row r="203" spans="1:12">
      <c r="A203" s="6" t="s">
        <v>24</v>
      </c>
      <c r="B203" s="6" t="s">
        <v>25</v>
      </c>
      <c r="C203" s="6" t="s">
        <v>26</v>
      </c>
      <c r="D203" s="6" t="s">
        <v>27</v>
      </c>
      <c r="E203" s="6" t="s">
        <v>28</v>
      </c>
      <c r="F203" s="6" t="s">
        <v>29</v>
      </c>
      <c r="G203" s="6" t="s">
        <v>30</v>
      </c>
      <c r="H203" s="6" t="s">
        <v>31</v>
      </c>
      <c r="I203" s="6" t="s">
        <v>32</v>
      </c>
      <c r="J203" s="6" t="s">
        <v>33</v>
      </c>
      <c r="K203" s="9"/>
      <c r="L203" s="5">
        <v>65</v>
      </c>
    </row>
    <row r="204" spans="1:12">
      <c r="A204" s="5" t="s">
        <v>140</v>
      </c>
      <c r="B204" s="5">
        <v>4</v>
      </c>
      <c r="C204" s="5" t="s">
        <v>86</v>
      </c>
      <c r="D204" s="5" t="s">
        <v>44</v>
      </c>
      <c r="E204" s="5">
        <v>3</v>
      </c>
      <c r="F204" s="5" t="s">
        <v>36</v>
      </c>
      <c r="G204" s="5" t="s">
        <v>37</v>
      </c>
      <c r="H204" s="5">
        <v>3.5</v>
      </c>
      <c r="I204" s="5">
        <v>5.5</v>
      </c>
      <c r="J204" s="5" t="s">
        <v>46</v>
      </c>
      <c r="K204" s="8" t="s">
        <v>147</v>
      </c>
      <c r="L204" s="5">
        <v>65</v>
      </c>
    </row>
    <row r="205" spans="1:12">
      <c r="A205" s="6" t="s">
        <v>24</v>
      </c>
      <c r="B205" s="6" t="s">
        <v>25</v>
      </c>
      <c r="C205" s="6" t="s">
        <v>26</v>
      </c>
      <c r="D205" s="6" t="s">
        <v>27</v>
      </c>
      <c r="E205" s="6" t="s">
        <v>28</v>
      </c>
      <c r="F205" s="6" t="s">
        <v>29</v>
      </c>
      <c r="G205" s="6" t="s">
        <v>30</v>
      </c>
      <c r="H205" s="6" t="s">
        <v>31</v>
      </c>
      <c r="I205" s="6" t="s">
        <v>32</v>
      </c>
      <c r="J205" s="6" t="s">
        <v>33</v>
      </c>
      <c r="K205" s="9"/>
      <c r="L205" s="5">
        <v>66</v>
      </c>
    </row>
    <row r="206" spans="1:12">
      <c r="A206" s="5" t="s">
        <v>141</v>
      </c>
      <c r="B206" s="5">
        <v>4</v>
      </c>
      <c r="C206" s="5" t="s">
        <v>86</v>
      </c>
      <c r="D206" s="5" t="s">
        <v>44</v>
      </c>
      <c r="E206" s="5">
        <v>3</v>
      </c>
      <c r="F206" s="5" t="s">
        <v>36</v>
      </c>
      <c r="G206" s="5" t="s">
        <v>37</v>
      </c>
      <c r="H206" s="5">
        <v>3</v>
      </c>
      <c r="I206" s="5">
        <v>5.5</v>
      </c>
      <c r="J206" s="5" t="s">
        <v>46</v>
      </c>
      <c r="K206" s="8" t="s">
        <v>147</v>
      </c>
      <c r="L206" s="5">
        <v>66</v>
      </c>
    </row>
    <row r="207" spans="1:12">
      <c r="A207" s="6" t="s">
        <v>24</v>
      </c>
      <c r="B207" s="6" t="s">
        <v>25</v>
      </c>
      <c r="C207" s="6" t="s">
        <v>26</v>
      </c>
      <c r="D207" s="6" t="s">
        <v>27</v>
      </c>
      <c r="E207" s="6" t="s">
        <v>28</v>
      </c>
      <c r="F207" s="6" t="s">
        <v>29</v>
      </c>
      <c r="G207" s="6" t="s">
        <v>30</v>
      </c>
      <c r="H207" s="6" t="s">
        <v>31</v>
      </c>
      <c r="I207" s="6" t="s">
        <v>32</v>
      </c>
      <c r="J207" s="6" t="s">
        <v>33</v>
      </c>
      <c r="K207" s="9"/>
      <c r="L207" s="5">
        <v>67</v>
      </c>
    </row>
    <row r="208" spans="1:12">
      <c r="A208" s="5" t="s">
        <v>142</v>
      </c>
      <c r="B208" s="5">
        <v>2</v>
      </c>
      <c r="C208" s="5" t="s">
        <v>134</v>
      </c>
      <c r="D208" s="5" t="s">
        <v>143</v>
      </c>
      <c r="E208" s="5">
        <v>4.5</v>
      </c>
      <c r="F208" s="5" t="s">
        <v>36</v>
      </c>
      <c r="G208" s="5" t="s">
        <v>37</v>
      </c>
      <c r="H208" s="5">
        <v>2.7</v>
      </c>
      <c r="I208" s="5">
        <v>5.5</v>
      </c>
      <c r="J208" s="5" t="s">
        <v>144</v>
      </c>
      <c r="K208" s="8" t="s">
        <v>147</v>
      </c>
      <c r="L208" s="5">
        <v>67</v>
      </c>
    </row>
    <row r="209" spans="1:12">
      <c r="A209" s="6" t="s">
        <v>24</v>
      </c>
      <c r="B209" s="6" t="s">
        <v>25</v>
      </c>
      <c r="C209" s="6" t="s">
        <v>26</v>
      </c>
      <c r="D209" s="6" t="s">
        <v>27</v>
      </c>
      <c r="E209" s="6" t="s">
        <v>28</v>
      </c>
      <c r="F209" s="6" t="s">
        <v>29</v>
      </c>
      <c r="G209" s="6" t="s">
        <v>30</v>
      </c>
      <c r="H209" s="6" t="s">
        <v>31</v>
      </c>
      <c r="I209" s="6" t="s">
        <v>32</v>
      </c>
      <c r="J209" s="6" t="s">
        <v>33</v>
      </c>
      <c r="K209" s="9"/>
      <c r="L209" s="5">
        <v>68</v>
      </c>
    </row>
    <row r="210" spans="1:12">
      <c r="A210" s="5" t="s">
        <v>145</v>
      </c>
      <c r="B210" s="5">
        <v>2</v>
      </c>
      <c r="C210" s="5" t="s">
        <v>134</v>
      </c>
      <c r="D210" s="5" t="s">
        <v>143</v>
      </c>
      <c r="E210" s="5">
        <v>4.5</v>
      </c>
      <c r="F210" s="5" t="s">
        <v>36</v>
      </c>
      <c r="G210" s="5" t="s">
        <v>37</v>
      </c>
      <c r="H210" s="5">
        <v>2.7</v>
      </c>
      <c r="I210" s="5">
        <v>5.5</v>
      </c>
      <c r="J210" s="5" t="s">
        <v>144</v>
      </c>
      <c r="K210" s="8" t="s">
        <v>147</v>
      </c>
      <c r="L210" s="5">
        <v>68</v>
      </c>
    </row>
    <row r="211" spans="1:12">
      <c r="A211" s="6" t="s">
        <v>24</v>
      </c>
      <c r="B211" s="6" t="s">
        <v>25</v>
      </c>
      <c r="C211" s="6" t="s">
        <v>26</v>
      </c>
      <c r="D211" s="6" t="s">
        <v>27</v>
      </c>
      <c r="E211" s="6" t="s">
        <v>28</v>
      </c>
      <c r="F211" s="6" t="s">
        <v>29</v>
      </c>
      <c r="G211" s="6" t="s">
        <v>30</v>
      </c>
      <c r="H211" s="6" t="s">
        <v>31</v>
      </c>
      <c r="I211" s="6" t="s">
        <v>32</v>
      </c>
      <c r="J211" s="6" t="s">
        <v>33</v>
      </c>
      <c r="K211" s="9"/>
      <c r="L211" s="5">
        <v>69</v>
      </c>
    </row>
    <row r="212" spans="1:12">
      <c r="A212" t="s">
        <v>146</v>
      </c>
      <c r="B212">
        <v>2</v>
      </c>
      <c r="C212" t="s">
        <v>134</v>
      </c>
      <c r="D212" t="s">
        <v>143</v>
      </c>
      <c r="E212">
        <v>4.5</v>
      </c>
      <c r="F212" t="s">
        <v>36</v>
      </c>
      <c r="G212" t="s">
        <v>37</v>
      </c>
      <c r="H212">
        <v>2.7</v>
      </c>
      <c r="I212">
        <v>5.5</v>
      </c>
      <c r="J212" t="s">
        <v>144</v>
      </c>
      <c r="K212" s="7" t="s">
        <v>147</v>
      </c>
      <c r="L212">
        <v>69</v>
      </c>
    </row>
    <row r="215" spans="1:138">
      <c r="A215" s="4" t="s">
        <v>24</v>
      </c>
      <c r="B215" s="5" t="s">
        <v>34</v>
      </c>
      <c r="C215" s="6" t="s">
        <v>24</v>
      </c>
      <c r="D215" s="5" t="s">
        <v>39</v>
      </c>
      <c r="E215" s="6" t="s">
        <v>24</v>
      </c>
      <c r="F215" s="5" t="s">
        <v>43</v>
      </c>
      <c r="G215" s="6" t="s">
        <v>24</v>
      </c>
      <c r="H215" s="5" t="s">
        <v>47</v>
      </c>
      <c r="I215" s="6" t="s">
        <v>24</v>
      </c>
      <c r="J215" s="5" t="s">
        <v>48</v>
      </c>
      <c r="K215" s="6" t="s">
        <v>24</v>
      </c>
      <c r="L215" s="5" t="s">
        <v>50</v>
      </c>
      <c r="M215" s="6" t="s">
        <v>24</v>
      </c>
      <c r="N215" s="5" t="s">
        <v>55</v>
      </c>
      <c r="O215" s="6" t="s">
        <v>24</v>
      </c>
      <c r="P215" s="5" t="s">
        <v>57</v>
      </c>
      <c r="Q215" s="6" t="s">
        <v>24</v>
      </c>
      <c r="R215" s="5" t="s">
        <v>62</v>
      </c>
      <c r="S215" s="6" t="s">
        <v>24</v>
      </c>
      <c r="T215" s="5" t="s">
        <v>63</v>
      </c>
      <c r="U215" s="6" t="s">
        <v>24</v>
      </c>
      <c r="V215" s="5" t="s">
        <v>64</v>
      </c>
      <c r="W215" s="6" t="s">
        <v>24</v>
      </c>
      <c r="X215" s="5" t="s">
        <v>66</v>
      </c>
      <c r="Y215" s="6" t="s">
        <v>24</v>
      </c>
      <c r="Z215" s="5" t="s">
        <v>67</v>
      </c>
      <c r="AA215" s="6" t="s">
        <v>24</v>
      </c>
      <c r="AB215" s="5" t="s">
        <v>68</v>
      </c>
      <c r="AC215" s="6" t="s">
        <v>24</v>
      </c>
      <c r="AD215" s="5" t="s">
        <v>72</v>
      </c>
      <c r="AE215" s="6" t="s">
        <v>24</v>
      </c>
      <c r="AF215" s="5" t="s">
        <v>75</v>
      </c>
      <c r="AG215" s="6" t="s">
        <v>24</v>
      </c>
      <c r="AH215" s="5" t="s">
        <v>76</v>
      </c>
      <c r="AI215" s="6" t="s">
        <v>24</v>
      </c>
      <c r="AJ215" s="5" t="s">
        <v>77</v>
      </c>
      <c r="AK215" s="6" t="s">
        <v>24</v>
      </c>
      <c r="AL215" s="5" t="s">
        <v>78</v>
      </c>
      <c r="AM215" s="6" t="s">
        <v>24</v>
      </c>
      <c r="AN215" s="5" t="s">
        <v>82</v>
      </c>
      <c r="AO215" s="6" t="s">
        <v>24</v>
      </c>
      <c r="AP215" s="5" t="s">
        <v>85</v>
      </c>
      <c r="AQ215" s="6" t="s">
        <v>24</v>
      </c>
      <c r="AR215" s="5" t="s">
        <v>89</v>
      </c>
      <c r="AS215" s="6" t="s">
        <v>24</v>
      </c>
      <c r="AT215" s="5" t="s">
        <v>90</v>
      </c>
      <c r="AU215" s="6" t="s">
        <v>24</v>
      </c>
      <c r="AV215" s="5" t="s">
        <v>91</v>
      </c>
      <c r="AW215" s="6" t="s">
        <v>24</v>
      </c>
      <c r="AX215" s="5" t="s">
        <v>92</v>
      </c>
      <c r="AY215" s="6" t="s">
        <v>24</v>
      </c>
      <c r="AZ215" s="5" t="s">
        <v>93</v>
      </c>
      <c r="BA215" s="6" t="s">
        <v>24</v>
      </c>
      <c r="BB215" s="5" t="s">
        <v>95</v>
      </c>
      <c r="BC215" s="6" t="s">
        <v>24</v>
      </c>
      <c r="BD215" s="5" t="s">
        <v>96</v>
      </c>
      <c r="BE215" s="6" t="s">
        <v>24</v>
      </c>
      <c r="BF215" s="5" t="s">
        <v>97</v>
      </c>
      <c r="BG215" s="6" t="s">
        <v>24</v>
      </c>
      <c r="BH215" s="5" t="s">
        <v>98</v>
      </c>
      <c r="BI215" s="6" t="s">
        <v>24</v>
      </c>
      <c r="BJ215" s="5" t="s">
        <v>99</v>
      </c>
      <c r="BK215" s="6" t="s">
        <v>24</v>
      </c>
      <c r="BL215" s="5" t="s">
        <v>100</v>
      </c>
      <c r="BM215" s="6" t="s">
        <v>24</v>
      </c>
      <c r="BN215" s="5" t="s">
        <v>101</v>
      </c>
      <c r="BO215" s="6" t="s">
        <v>24</v>
      </c>
      <c r="BP215" s="5" t="s">
        <v>102</v>
      </c>
      <c r="BQ215" s="6" t="s">
        <v>24</v>
      </c>
      <c r="BR215" s="5" t="s">
        <v>103</v>
      </c>
      <c r="BS215" s="6" t="s">
        <v>24</v>
      </c>
      <c r="BT215" s="5" t="s">
        <v>104</v>
      </c>
      <c r="BU215" s="6" t="s">
        <v>24</v>
      </c>
      <c r="BV215" s="5" t="s">
        <v>105</v>
      </c>
      <c r="BW215" s="6" t="s">
        <v>24</v>
      </c>
      <c r="BX215" s="5" t="s">
        <v>106</v>
      </c>
      <c r="BY215" s="6" t="s">
        <v>24</v>
      </c>
      <c r="BZ215" s="5" t="s">
        <v>107</v>
      </c>
      <c r="CA215" s="6" t="s">
        <v>24</v>
      </c>
      <c r="CB215" s="5" t="s">
        <v>109</v>
      </c>
      <c r="CC215" s="6" t="s">
        <v>24</v>
      </c>
      <c r="CD215" s="5" t="s">
        <v>110</v>
      </c>
      <c r="CE215" s="6" t="s">
        <v>24</v>
      </c>
      <c r="CF215" s="5" t="s">
        <v>111</v>
      </c>
      <c r="CG215" s="6" t="s">
        <v>24</v>
      </c>
      <c r="CH215" s="5" t="s">
        <v>112</v>
      </c>
      <c r="CI215" s="6" t="s">
        <v>24</v>
      </c>
      <c r="CJ215" s="5" t="s">
        <v>113</v>
      </c>
      <c r="CK215" s="6" t="s">
        <v>24</v>
      </c>
      <c r="CL215" s="5" t="s">
        <v>114</v>
      </c>
      <c r="CM215" s="6" t="s">
        <v>24</v>
      </c>
      <c r="CN215" s="5" t="s">
        <v>116</v>
      </c>
      <c r="CO215" s="6" t="s">
        <v>24</v>
      </c>
      <c r="CP215" s="5" t="s">
        <v>119</v>
      </c>
      <c r="CQ215" s="6" t="s">
        <v>24</v>
      </c>
      <c r="CR215" s="5" t="s">
        <v>120</v>
      </c>
      <c r="CS215" s="6" t="s">
        <v>24</v>
      </c>
      <c r="CT215" s="5" t="s">
        <v>121</v>
      </c>
      <c r="CU215" s="6" t="s">
        <v>24</v>
      </c>
      <c r="CV215" s="5" t="s">
        <v>123</v>
      </c>
      <c r="CW215" s="6" t="s">
        <v>24</v>
      </c>
      <c r="CX215" s="5" t="s">
        <v>124</v>
      </c>
      <c r="CY215" s="6" t="s">
        <v>24</v>
      </c>
      <c r="CZ215" s="5" t="s">
        <v>125</v>
      </c>
      <c r="DA215" s="6" t="s">
        <v>24</v>
      </c>
      <c r="DB215" s="5" t="s">
        <v>126</v>
      </c>
      <c r="DC215" s="6" t="s">
        <v>24</v>
      </c>
      <c r="DD215" s="5" t="s">
        <v>127</v>
      </c>
      <c r="DE215" s="6" t="s">
        <v>24</v>
      </c>
      <c r="DF215" s="5" t="s">
        <v>128</v>
      </c>
      <c r="DG215" s="6" t="s">
        <v>24</v>
      </c>
      <c r="DH215" s="5" t="s">
        <v>129</v>
      </c>
      <c r="DI215" s="6" t="s">
        <v>24</v>
      </c>
      <c r="DJ215" s="5" t="s">
        <v>131</v>
      </c>
      <c r="DK215" s="6" t="s">
        <v>24</v>
      </c>
      <c r="DL215" s="5" t="s">
        <v>132</v>
      </c>
      <c r="DM215" s="6" t="s">
        <v>24</v>
      </c>
      <c r="DN215" s="5" t="s">
        <v>133</v>
      </c>
      <c r="DO215" s="6" t="s">
        <v>24</v>
      </c>
      <c r="DP215" s="5" t="s">
        <v>135</v>
      </c>
      <c r="DQ215" s="6" t="s">
        <v>24</v>
      </c>
      <c r="DR215" s="5" t="s">
        <v>136</v>
      </c>
      <c r="DS215" s="6" t="s">
        <v>24</v>
      </c>
      <c r="DT215" s="5" t="s">
        <v>137</v>
      </c>
      <c r="DU215" s="6" t="s">
        <v>24</v>
      </c>
      <c r="DV215" s="5" t="s">
        <v>138</v>
      </c>
      <c r="DW215" s="6" t="s">
        <v>24</v>
      </c>
      <c r="DX215" s="5" t="s">
        <v>139</v>
      </c>
      <c r="DY215" s="6" t="s">
        <v>24</v>
      </c>
      <c r="DZ215" s="5" t="s">
        <v>140</v>
      </c>
      <c r="EA215" s="6" t="s">
        <v>24</v>
      </c>
      <c r="EB215" s="5" t="s">
        <v>141</v>
      </c>
      <c r="EC215" s="6" t="s">
        <v>24</v>
      </c>
      <c r="ED215" s="5" t="s">
        <v>142</v>
      </c>
      <c r="EE215" s="6" t="s">
        <v>24</v>
      </c>
      <c r="EF215" s="5" t="s">
        <v>145</v>
      </c>
      <c r="EG215" s="6" t="s">
        <v>24</v>
      </c>
      <c r="EH215" t="s">
        <v>146</v>
      </c>
    </row>
    <row r="216" spans="1:138">
      <c r="A216" s="4" t="s">
        <v>25</v>
      </c>
      <c r="B216" s="5">
        <v>7</v>
      </c>
      <c r="C216" s="6" t="s">
        <v>25</v>
      </c>
      <c r="D216" s="5">
        <v>0</v>
      </c>
      <c r="E216" s="6" t="s">
        <v>25</v>
      </c>
      <c r="F216" s="5">
        <v>0</v>
      </c>
      <c r="G216" s="6" t="s">
        <v>25</v>
      </c>
      <c r="H216" s="5">
        <v>0</v>
      </c>
      <c r="I216" s="6" t="s">
        <v>25</v>
      </c>
      <c r="J216" s="5">
        <v>0</v>
      </c>
      <c r="K216" s="6" t="s">
        <v>25</v>
      </c>
      <c r="L216" s="5">
        <v>1</v>
      </c>
      <c r="M216" s="6" t="s">
        <v>25</v>
      </c>
      <c r="N216" s="5">
        <v>1</v>
      </c>
      <c r="O216" s="6" t="s">
        <v>25</v>
      </c>
      <c r="P216" s="5">
        <v>4</v>
      </c>
      <c r="Q216" s="6" t="s">
        <v>25</v>
      </c>
      <c r="R216" s="5">
        <v>4</v>
      </c>
      <c r="S216" s="6" t="s">
        <v>25</v>
      </c>
      <c r="T216" s="5">
        <v>4</v>
      </c>
      <c r="U216" s="6" t="s">
        <v>25</v>
      </c>
      <c r="V216" s="5">
        <v>4</v>
      </c>
      <c r="W216" s="6" t="s">
        <v>25</v>
      </c>
      <c r="X216" s="5">
        <v>4</v>
      </c>
      <c r="Y216" s="6" t="s">
        <v>25</v>
      </c>
      <c r="Z216" s="5">
        <v>4</v>
      </c>
      <c r="AA216" s="6" t="s">
        <v>25</v>
      </c>
      <c r="AB216" s="5">
        <v>1</v>
      </c>
      <c r="AC216" s="6" t="s">
        <v>25</v>
      </c>
      <c r="AD216" s="5">
        <v>6</v>
      </c>
      <c r="AE216" s="6" t="s">
        <v>25</v>
      </c>
      <c r="AF216" s="5">
        <v>6</v>
      </c>
      <c r="AG216" s="6" t="s">
        <v>25</v>
      </c>
      <c r="AH216" s="5">
        <v>6</v>
      </c>
      <c r="AI216" s="6" t="s">
        <v>25</v>
      </c>
      <c r="AJ216" s="5">
        <v>6</v>
      </c>
      <c r="AK216" s="6" t="s">
        <v>25</v>
      </c>
      <c r="AL216" s="5">
        <v>1</v>
      </c>
      <c r="AM216" s="6" t="s">
        <v>25</v>
      </c>
      <c r="AN216" s="5">
        <v>2</v>
      </c>
      <c r="AO216" s="6" t="s">
        <v>25</v>
      </c>
      <c r="AP216" s="5">
        <v>4</v>
      </c>
      <c r="AQ216" s="6" t="s">
        <v>25</v>
      </c>
      <c r="AR216" s="5">
        <v>4</v>
      </c>
      <c r="AS216" s="6" t="s">
        <v>25</v>
      </c>
      <c r="AT216" s="5">
        <v>4</v>
      </c>
      <c r="AU216" s="6" t="s">
        <v>25</v>
      </c>
      <c r="AV216" s="5">
        <v>4</v>
      </c>
      <c r="AW216" s="6" t="s">
        <v>25</v>
      </c>
      <c r="AX216" s="5">
        <v>4</v>
      </c>
      <c r="AY216" s="6" t="s">
        <v>25</v>
      </c>
      <c r="AZ216" s="5">
        <v>2</v>
      </c>
      <c r="BA216" s="6" t="s">
        <v>25</v>
      </c>
      <c r="BB216" s="5">
        <v>2</v>
      </c>
      <c r="BC216" s="6" t="s">
        <v>25</v>
      </c>
      <c r="BD216" s="5">
        <v>2</v>
      </c>
      <c r="BE216" s="6" t="s">
        <v>25</v>
      </c>
      <c r="BF216" s="5">
        <v>2</v>
      </c>
      <c r="BG216" s="6" t="s">
        <v>25</v>
      </c>
      <c r="BH216" s="5">
        <v>2</v>
      </c>
      <c r="BI216" s="6" t="s">
        <v>25</v>
      </c>
      <c r="BJ216" s="5">
        <v>2</v>
      </c>
      <c r="BK216" s="6" t="s">
        <v>25</v>
      </c>
      <c r="BL216" s="5">
        <v>0</v>
      </c>
      <c r="BM216" s="6" t="s">
        <v>25</v>
      </c>
      <c r="BN216" s="5">
        <v>0</v>
      </c>
      <c r="BO216" s="6" t="s">
        <v>25</v>
      </c>
      <c r="BP216" s="5">
        <v>0</v>
      </c>
      <c r="BQ216" s="6" t="s">
        <v>25</v>
      </c>
      <c r="BR216" s="5">
        <v>6</v>
      </c>
      <c r="BS216" s="6" t="s">
        <v>25</v>
      </c>
      <c r="BT216" s="5">
        <v>6</v>
      </c>
      <c r="BU216" s="6" t="s">
        <v>25</v>
      </c>
      <c r="BV216" s="5">
        <v>6</v>
      </c>
      <c r="BW216" s="6" t="s">
        <v>25</v>
      </c>
      <c r="BX216" s="5">
        <v>6</v>
      </c>
      <c r="BY216" s="6" t="s">
        <v>25</v>
      </c>
      <c r="BZ216" s="5">
        <v>0</v>
      </c>
      <c r="CA216" s="6" t="s">
        <v>25</v>
      </c>
      <c r="CB216" s="5">
        <v>4</v>
      </c>
      <c r="CC216" s="6" t="s">
        <v>25</v>
      </c>
      <c r="CD216" s="5">
        <v>4</v>
      </c>
      <c r="CE216" s="6" t="s">
        <v>25</v>
      </c>
      <c r="CF216" s="5">
        <v>4</v>
      </c>
      <c r="CG216" s="6" t="s">
        <v>25</v>
      </c>
      <c r="CH216" s="5">
        <v>4</v>
      </c>
      <c r="CI216" s="6" t="s">
        <v>25</v>
      </c>
      <c r="CJ216" s="5">
        <v>4</v>
      </c>
      <c r="CK216" s="6" t="s">
        <v>25</v>
      </c>
      <c r="CL216" s="5">
        <v>0</v>
      </c>
      <c r="CM216" s="6" t="s">
        <v>25</v>
      </c>
      <c r="CN216" s="5">
        <v>2</v>
      </c>
      <c r="CO216" s="6" t="s">
        <v>25</v>
      </c>
      <c r="CP216" s="5">
        <v>2</v>
      </c>
      <c r="CQ216" s="6" t="s">
        <v>25</v>
      </c>
      <c r="CR216" s="5">
        <v>2</v>
      </c>
      <c r="CS216" s="6" t="s">
        <v>25</v>
      </c>
      <c r="CT216" s="5">
        <v>1</v>
      </c>
      <c r="CU216" s="6" t="s">
        <v>25</v>
      </c>
      <c r="CV216" s="5">
        <v>1</v>
      </c>
      <c r="CW216" s="6" t="s">
        <v>25</v>
      </c>
      <c r="CX216" s="5">
        <v>4</v>
      </c>
      <c r="CY216" s="6" t="s">
        <v>25</v>
      </c>
      <c r="CZ216" s="5">
        <v>4</v>
      </c>
      <c r="DA216" s="6" t="s">
        <v>25</v>
      </c>
      <c r="DB216" s="5">
        <v>4</v>
      </c>
      <c r="DC216" s="6" t="s">
        <v>25</v>
      </c>
      <c r="DD216" s="5">
        <v>4</v>
      </c>
      <c r="DE216" s="6" t="s">
        <v>25</v>
      </c>
      <c r="DF216" s="5">
        <v>4</v>
      </c>
      <c r="DG216" s="6" t="s">
        <v>25</v>
      </c>
      <c r="DH216" s="5">
        <v>2</v>
      </c>
      <c r="DI216" s="6" t="s">
        <v>25</v>
      </c>
      <c r="DJ216" s="5">
        <v>2</v>
      </c>
      <c r="DK216" s="6" t="s">
        <v>25</v>
      </c>
      <c r="DL216" s="5">
        <v>0</v>
      </c>
      <c r="DM216" s="6" t="s">
        <v>25</v>
      </c>
      <c r="DN216" s="5">
        <v>2</v>
      </c>
      <c r="DO216" s="6" t="s">
        <v>25</v>
      </c>
      <c r="DP216" s="5">
        <v>2</v>
      </c>
      <c r="DQ216" s="6" t="s">
        <v>25</v>
      </c>
      <c r="DR216" s="5">
        <v>2</v>
      </c>
      <c r="DS216" s="6" t="s">
        <v>25</v>
      </c>
      <c r="DT216" s="5">
        <v>4</v>
      </c>
      <c r="DU216" s="6" t="s">
        <v>25</v>
      </c>
      <c r="DV216" s="5">
        <v>4</v>
      </c>
      <c r="DW216" s="6" t="s">
        <v>25</v>
      </c>
      <c r="DX216" s="5">
        <v>4</v>
      </c>
      <c r="DY216" s="6" t="s">
        <v>25</v>
      </c>
      <c r="DZ216" s="5">
        <v>4</v>
      </c>
      <c r="EA216" s="6" t="s">
        <v>25</v>
      </c>
      <c r="EB216" s="5">
        <v>4</v>
      </c>
      <c r="EC216" s="6" t="s">
        <v>25</v>
      </c>
      <c r="ED216" s="5">
        <v>2</v>
      </c>
      <c r="EE216" s="6" t="s">
        <v>25</v>
      </c>
      <c r="EF216" s="5">
        <v>2</v>
      </c>
      <c r="EG216" s="6" t="s">
        <v>25</v>
      </c>
      <c r="EH216">
        <v>2</v>
      </c>
    </row>
    <row r="217" spans="1:138">
      <c r="A217" s="4" t="s">
        <v>26</v>
      </c>
      <c r="B217" s="5" t="s">
        <v>35</v>
      </c>
      <c r="C217" s="6" t="s">
        <v>26</v>
      </c>
      <c r="D217" s="5" t="s">
        <v>18</v>
      </c>
      <c r="E217" s="6" t="s">
        <v>26</v>
      </c>
      <c r="F217" s="5" t="s">
        <v>18</v>
      </c>
      <c r="G217" s="6" t="s">
        <v>26</v>
      </c>
      <c r="H217" s="5" t="s">
        <v>18</v>
      </c>
      <c r="I217" s="6" t="s">
        <v>26</v>
      </c>
      <c r="J217" s="5" t="s">
        <v>18</v>
      </c>
      <c r="K217" s="6" t="s">
        <v>26</v>
      </c>
      <c r="L217" s="5" t="s">
        <v>51</v>
      </c>
      <c r="M217" s="6" t="s">
        <v>26</v>
      </c>
      <c r="N217" s="5" t="s">
        <v>51</v>
      </c>
      <c r="O217" s="6" t="s">
        <v>26</v>
      </c>
      <c r="P217" s="5" t="s">
        <v>58</v>
      </c>
      <c r="Q217" s="6" t="s">
        <v>26</v>
      </c>
      <c r="R217" s="5" t="s">
        <v>58</v>
      </c>
      <c r="S217" s="6" t="s">
        <v>26</v>
      </c>
      <c r="T217" s="5" t="s">
        <v>58</v>
      </c>
      <c r="U217" s="6" t="s">
        <v>26</v>
      </c>
      <c r="V217" s="5" t="s">
        <v>58</v>
      </c>
      <c r="W217" s="6" t="s">
        <v>26</v>
      </c>
      <c r="X217" s="5" t="s">
        <v>58</v>
      </c>
      <c r="Y217" s="6" t="s">
        <v>26</v>
      </c>
      <c r="Z217" s="5" t="s">
        <v>58</v>
      </c>
      <c r="AA217" s="6" t="s">
        <v>26</v>
      </c>
      <c r="AB217" s="5" t="s">
        <v>18</v>
      </c>
      <c r="AC217" s="6" t="s">
        <v>26</v>
      </c>
      <c r="AD217" s="5" t="s">
        <v>73</v>
      </c>
      <c r="AE217" s="6" t="s">
        <v>26</v>
      </c>
      <c r="AF217" s="5" t="s">
        <v>73</v>
      </c>
      <c r="AG217" s="6" t="s">
        <v>26</v>
      </c>
      <c r="AH217" s="5" t="s">
        <v>73</v>
      </c>
      <c r="AI217" s="6" t="s">
        <v>26</v>
      </c>
      <c r="AJ217" s="5" t="s">
        <v>73</v>
      </c>
      <c r="AK217" s="6" t="s">
        <v>26</v>
      </c>
      <c r="AL217" s="5" t="s">
        <v>79</v>
      </c>
      <c r="AM217" s="6" t="s">
        <v>26</v>
      </c>
      <c r="AN217" s="5" t="s">
        <v>83</v>
      </c>
      <c r="AO217" s="6" t="s">
        <v>26</v>
      </c>
      <c r="AP217" s="5" t="s">
        <v>86</v>
      </c>
      <c r="AQ217" s="6" t="s">
        <v>26</v>
      </c>
      <c r="AR217" s="5" t="s">
        <v>86</v>
      </c>
      <c r="AS217" s="6" t="s">
        <v>26</v>
      </c>
      <c r="AT217" s="5" t="s">
        <v>86</v>
      </c>
      <c r="AU217" s="6" t="s">
        <v>26</v>
      </c>
      <c r="AV217" s="5" t="s">
        <v>86</v>
      </c>
      <c r="AW217" s="6" t="s">
        <v>26</v>
      </c>
      <c r="AX217" s="5" t="s">
        <v>86</v>
      </c>
      <c r="AY217" s="6" t="s">
        <v>26</v>
      </c>
      <c r="AZ217" s="5" t="s">
        <v>94</v>
      </c>
      <c r="BA217" s="6" t="s">
        <v>26</v>
      </c>
      <c r="BB217" s="5" t="s">
        <v>94</v>
      </c>
      <c r="BC217" s="6" t="s">
        <v>26</v>
      </c>
      <c r="BD217" s="5" t="s">
        <v>94</v>
      </c>
      <c r="BE217" s="6" t="s">
        <v>26</v>
      </c>
      <c r="BF217" s="5" t="s">
        <v>94</v>
      </c>
      <c r="BG217" s="6" t="s">
        <v>26</v>
      </c>
      <c r="BH217" s="5" t="s">
        <v>94</v>
      </c>
      <c r="BI217" s="6" t="s">
        <v>26</v>
      </c>
      <c r="BJ217" s="5" t="s">
        <v>94</v>
      </c>
      <c r="BK217" s="6" t="s">
        <v>26</v>
      </c>
      <c r="BL217" s="5" t="s">
        <v>18</v>
      </c>
      <c r="BM217" s="6" t="s">
        <v>26</v>
      </c>
      <c r="BN217" s="5" t="s">
        <v>18</v>
      </c>
      <c r="BO217" s="6" t="s">
        <v>26</v>
      </c>
      <c r="BP217" s="5" t="s">
        <v>18</v>
      </c>
      <c r="BQ217" s="6" t="s">
        <v>26</v>
      </c>
      <c r="BR217" s="5" t="s">
        <v>73</v>
      </c>
      <c r="BS217" s="6" t="s">
        <v>26</v>
      </c>
      <c r="BT217" s="5" t="s">
        <v>73</v>
      </c>
      <c r="BU217" s="6" t="s">
        <v>26</v>
      </c>
      <c r="BV217" s="5" t="s">
        <v>73</v>
      </c>
      <c r="BW217" s="6" t="s">
        <v>26</v>
      </c>
      <c r="BX217" s="5" t="s">
        <v>73</v>
      </c>
      <c r="BY217" s="6" t="s">
        <v>26</v>
      </c>
      <c r="BZ217" s="5" t="s">
        <v>18</v>
      </c>
      <c r="CA217" s="6" t="s">
        <v>26</v>
      </c>
      <c r="CB217" s="5" t="s">
        <v>86</v>
      </c>
      <c r="CC217" s="6" t="s">
        <v>26</v>
      </c>
      <c r="CD217" s="5" t="s">
        <v>86</v>
      </c>
      <c r="CE217" s="6" t="s">
        <v>26</v>
      </c>
      <c r="CF217" s="5" t="s">
        <v>86</v>
      </c>
      <c r="CG217" s="6" t="s">
        <v>26</v>
      </c>
      <c r="CH217" s="5" t="s">
        <v>86</v>
      </c>
      <c r="CI217" s="6" t="s">
        <v>26</v>
      </c>
      <c r="CJ217" s="5" t="s">
        <v>86</v>
      </c>
      <c r="CK217" s="6" t="s">
        <v>26</v>
      </c>
      <c r="CL217" s="5" t="s">
        <v>18</v>
      </c>
      <c r="CM217" s="6" t="s">
        <v>26</v>
      </c>
      <c r="CN217" s="5" t="s">
        <v>117</v>
      </c>
      <c r="CO217" s="6" t="s">
        <v>26</v>
      </c>
      <c r="CP217" s="5" t="s">
        <v>117</v>
      </c>
      <c r="CQ217" s="6" t="s">
        <v>26</v>
      </c>
      <c r="CR217" s="5" t="s">
        <v>117</v>
      </c>
      <c r="CS217" s="6" t="s">
        <v>26</v>
      </c>
      <c r="CT217" s="5" t="s">
        <v>18</v>
      </c>
      <c r="CU217" s="6" t="s">
        <v>26</v>
      </c>
      <c r="CV217" s="5" t="s">
        <v>18</v>
      </c>
      <c r="CW217" s="6" t="s">
        <v>26</v>
      </c>
      <c r="CX217" s="5" t="s">
        <v>86</v>
      </c>
      <c r="CY217" s="6" t="s">
        <v>26</v>
      </c>
      <c r="CZ217" s="5" t="s">
        <v>86</v>
      </c>
      <c r="DA217" s="6" t="s">
        <v>26</v>
      </c>
      <c r="DB217" s="5" t="s">
        <v>86</v>
      </c>
      <c r="DC217" s="6" t="s">
        <v>26</v>
      </c>
      <c r="DD217" s="5" t="s">
        <v>86</v>
      </c>
      <c r="DE217" s="6" t="s">
        <v>26</v>
      </c>
      <c r="DF217" s="5" t="s">
        <v>86</v>
      </c>
      <c r="DG217" s="6" t="s">
        <v>26</v>
      </c>
      <c r="DH217" s="5" t="s">
        <v>130</v>
      </c>
      <c r="DI217" s="6" t="s">
        <v>26</v>
      </c>
      <c r="DJ217" s="5" t="s">
        <v>130</v>
      </c>
      <c r="DK217" s="6" t="s">
        <v>26</v>
      </c>
      <c r="DL217" s="5" t="s">
        <v>18</v>
      </c>
      <c r="DM217" s="6" t="s">
        <v>26</v>
      </c>
      <c r="DN217" s="5" t="s">
        <v>134</v>
      </c>
      <c r="DO217" s="6" t="s">
        <v>26</v>
      </c>
      <c r="DP217" s="5" t="s">
        <v>134</v>
      </c>
      <c r="DQ217" s="6" t="s">
        <v>26</v>
      </c>
      <c r="DR217" s="5" t="s">
        <v>134</v>
      </c>
      <c r="DS217" s="6" t="s">
        <v>26</v>
      </c>
      <c r="DT217" s="5" t="s">
        <v>86</v>
      </c>
      <c r="DU217" s="6" t="s">
        <v>26</v>
      </c>
      <c r="DV217" s="5" t="s">
        <v>86</v>
      </c>
      <c r="DW217" s="6" t="s">
        <v>26</v>
      </c>
      <c r="DX217" s="5" t="s">
        <v>86</v>
      </c>
      <c r="DY217" s="6" t="s">
        <v>26</v>
      </c>
      <c r="DZ217" s="5" t="s">
        <v>86</v>
      </c>
      <c r="EA217" s="6" t="s">
        <v>26</v>
      </c>
      <c r="EB217" s="5" t="s">
        <v>86</v>
      </c>
      <c r="EC217" s="6" t="s">
        <v>26</v>
      </c>
      <c r="ED217" s="5" t="s">
        <v>134</v>
      </c>
      <c r="EE217" s="6" t="s">
        <v>26</v>
      </c>
      <c r="EF217" s="5" t="s">
        <v>134</v>
      </c>
      <c r="EG217" s="6" t="s">
        <v>26</v>
      </c>
      <c r="EH217" t="s">
        <v>134</v>
      </c>
    </row>
    <row r="218" spans="1:138">
      <c r="A218" s="4" t="s">
        <v>27</v>
      </c>
      <c r="B218" s="5" t="s">
        <v>18</v>
      </c>
      <c r="C218" s="6" t="s">
        <v>27</v>
      </c>
      <c r="D218" s="5" t="s">
        <v>40</v>
      </c>
      <c r="E218" s="6" t="s">
        <v>27</v>
      </c>
      <c r="F218" s="5" t="s">
        <v>44</v>
      </c>
      <c r="G218" s="6" t="s">
        <v>27</v>
      </c>
      <c r="H218" s="5" t="s">
        <v>40</v>
      </c>
      <c r="I218" s="6" t="s">
        <v>27</v>
      </c>
      <c r="J218" s="5" t="s">
        <v>44</v>
      </c>
      <c r="K218" s="6" t="s">
        <v>27</v>
      </c>
      <c r="L218" s="5" t="s">
        <v>52</v>
      </c>
      <c r="M218" s="6" t="s">
        <v>27</v>
      </c>
      <c r="N218" s="5" t="s">
        <v>56</v>
      </c>
      <c r="O218" s="6" t="s">
        <v>27</v>
      </c>
      <c r="P218" s="5" t="s">
        <v>59</v>
      </c>
      <c r="Q218" s="6" t="s">
        <v>27</v>
      </c>
      <c r="R218" s="5" t="s">
        <v>59</v>
      </c>
      <c r="S218" s="6" t="s">
        <v>27</v>
      </c>
      <c r="T218" s="5" t="s">
        <v>59</v>
      </c>
      <c r="U218" s="6" t="s">
        <v>27</v>
      </c>
      <c r="V218" s="5" t="s">
        <v>59</v>
      </c>
      <c r="W218" s="6" t="s">
        <v>27</v>
      </c>
      <c r="X218" s="5" t="s">
        <v>59</v>
      </c>
      <c r="Y218" s="6" t="s">
        <v>27</v>
      </c>
      <c r="Z218" s="5" t="s">
        <v>59</v>
      </c>
      <c r="AA218" s="6" t="s">
        <v>27</v>
      </c>
      <c r="AB218" s="5" t="s">
        <v>56</v>
      </c>
      <c r="AC218" s="6" t="s">
        <v>27</v>
      </c>
      <c r="AD218" s="5" t="s">
        <v>44</v>
      </c>
      <c r="AE218" s="6" t="s">
        <v>27</v>
      </c>
      <c r="AF218" s="5" t="s">
        <v>44</v>
      </c>
      <c r="AG218" s="6" t="s">
        <v>27</v>
      </c>
      <c r="AH218" s="5" t="s">
        <v>44</v>
      </c>
      <c r="AI218" s="6" t="s">
        <v>27</v>
      </c>
      <c r="AJ218" s="5" t="s">
        <v>44</v>
      </c>
      <c r="AK218" s="6" t="s">
        <v>27</v>
      </c>
      <c r="AL218" s="5" t="s">
        <v>80</v>
      </c>
      <c r="AM218" s="6" t="s">
        <v>27</v>
      </c>
      <c r="AN218" s="5" t="s">
        <v>59</v>
      </c>
      <c r="AO218" s="6" t="s">
        <v>27</v>
      </c>
      <c r="AP218" s="5" t="s">
        <v>87</v>
      </c>
      <c r="AQ218" s="6" t="s">
        <v>27</v>
      </c>
      <c r="AR218" s="5" t="s">
        <v>87</v>
      </c>
      <c r="AS218" s="6" t="s">
        <v>27</v>
      </c>
      <c r="AT218" s="5" t="s">
        <v>87</v>
      </c>
      <c r="AU218" s="6" t="s">
        <v>27</v>
      </c>
      <c r="AV218" s="5" t="s">
        <v>87</v>
      </c>
      <c r="AW218" s="6" t="s">
        <v>27</v>
      </c>
      <c r="AX218" s="5" t="s">
        <v>87</v>
      </c>
      <c r="AY218" s="6" t="s">
        <v>27</v>
      </c>
      <c r="AZ218" s="5" t="s">
        <v>59</v>
      </c>
      <c r="BA218" s="6" t="s">
        <v>27</v>
      </c>
      <c r="BB218" s="5" t="s">
        <v>59</v>
      </c>
      <c r="BC218" s="6" t="s">
        <v>27</v>
      </c>
      <c r="BD218" s="5" t="s">
        <v>59</v>
      </c>
      <c r="BE218" s="6" t="s">
        <v>27</v>
      </c>
      <c r="BF218" s="5" t="s">
        <v>59</v>
      </c>
      <c r="BG218" s="6" t="s">
        <v>27</v>
      </c>
      <c r="BH218" s="5" t="s">
        <v>59</v>
      </c>
      <c r="BI218" s="6" t="s">
        <v>27</v>
      </c>
      <c r="BJ218" s="5" t="s">
        <v>59</v>
      </c>
      <c r="BK218" s="6" t="s">
        <v>27</v>
      </c>
      <c r="BL218" s="5" t="s">
        <v>80</v>
      </c>
      <c r="BM218" s="6" t="s">
        <v>27</v>
      </c>
      <c r="BN218" s="5" t="s">
        <v>59</v>
      </c>
      <c r="BO218" s="6" t="s">
        <v>27</v>
      </c>
      <c r="BP218" s="5" t="s">
        <v>59</v>
      </c>
      <c r="BQ218" s="6" t="s">
        <v>27</v>
      </c>
      <c r="BR218" s="5" t="s">
        <v>59</v>
      </c>
      <c r="BS218" s="6" t="s">
        <v>27</v>
      </c>
      <c r="BT218" s="5" t="s">
        <v>59</v>
      </c>
      <c r="BU218" s="6" t="s">
        <v>27</v>
      </c>
      <c r="BV218" s="5" t="s">
        <v>59</v>
      </c>
      <c r="BW218" s="6" t="s">
        <v>27</v>
      </c>
      <c r="BX218" s="5" t="s">
        <v>59</v>
      </c>
      <c r="BY218" s="6" t="s">
        <v>27</v>
      </c>
      <c r="BZ218" s="5" t="s">
        <v>87</v>
      </c>
      <c r="CA218" s="6" t="s">
        <v>27</v>
      </c>
      <c r="CB218" s="5" t="s">
        <v>87</v>
      </c>
      <c r="CC218" s="6" t="s">
        <v>27</v>
      </c>
      <c r="CD218" s="5" t="s">
        <v>87</v>
      </c>
      <c r="CE218" s="6" t="s">
        <v>27</v>
      </c>
      <c r="CF218" s="5" t="s">
        <v>87</v>
      </c>
      <c r="CG218" s="6" t="s">
        <v>27</v>
      </c>
      <c r="CH218" s="5" t="s">
        <v>87</v>
      </c>
      <c r="CI218" s="6" t="s">
        <v>27</v>
      </c>
      <c r="CJ218" s="5" t="s">
        <v>87</v>
      </c>
      <c r="CK218" s="6" t="s">
        <v>27</v>
      </c>
      <c r="CL218" s="5" t="s">
        <v>44</v>
      </c>
      <c r="CM218" s="6" t="s">
        <v>27</v>
      </c>
      <c r="CN218" s="5" t="s">
        <v>118</v>
      </c>
      <c r="CO218" s="6" t="s">
        <v>27</v>
      </c>
      <c r="CP218" s="5" t="s">
        <v>118</v>
      </c>
      <c r="CQ218" s="6" t="s">
        <v>27</v>
      </c>
      <c r="CR218" s="5" t="s">
        <v>118</v>
      </c>
      <c r="CS218" s="6" t="s">
        <v>27</v>
      </c>
      <c r="CT218" s="5" t="s">
        <v>52</v>
      </c>
      <c r="CU218" s="6" t="s">
        <v>27</v>
      </c>
      <c r="CV218" s="5" t="s">
        <v>56</v>
      </c>
      <c r="CW218" s="6" t="s">
        <v>27</v>
      </c>
      <c r="CX218" s="5" t="s">
        <v>118</v>
      </c>
      <c r="CY218" s="6" t="s">
        <v>27</v>
      </c>
      <c r="CZ218" s="5" t="s">
        <v>118</v>
      </c>
      <c r="DA218" s="6" t="s">
        <v>27</v>
      </c>
      <c r="DB218" s="5" t="s">
        <v>118</v>
      </c>
      <c r="DC218" s="6" t="s">
        <v>27</v>
      </c>
      <c r="DD218" s="5" t="s">
        <v>118</v>
      </c>
      <c r="DE218" s="6" t="s">
        <v>27</v>
      </c>
      <c r="DF218" s="5" t="s">
        <v>118</v>
      </c>
      <c r="DG218" s="6" t="s">
        <v>27</v>
      </c>
      <c r="DH218" s="5" t="s">
        <v>52</v>
      </c>
      <c r="DI218" s="6" t="s">
        <v>27</v>
      </c>
      <c r="DJ218" s="5" t="s">
        <v>56</v>
      </c>
      <c r="DK218" s="6" t="s">
        <v>27</v>
      </c>
      <c r="DL218" s="5" t="s">
        <v>44</v>
      </c>
      <c r="DM218" s="6" t="s">
        <v>27</v>
      </c>
      <c r="DN218" s="5" t="s">
        <v>44</v>
      </c>
      <c r="DO218" s="6" t="s">
        <v>27</v>
      </c>
      <c r="DP218" s="5" t="s">
        <v>44</v>
      </c>
      <c r="DQ218" s="6" t="s">
        <v>27</v>
      </c>
      <c r="DR218" s="5" t="s">
        <v>44</v>
      </c>
      <c r="DS218" s="6" t="s">
        <v>27</v>
      </c>
      <c r="DT218" s="5" t="s">
        <v>44</v>
      </c>
      <c r="DU218" s="6" t="s">
        <v>27</v>
      </c>
      <c r="DV218" s="5" t="s">
        <v>44</v>
      </c>
      <c r="DW218" s="6" t="s">
        <v>27</v>
      </c>
      <c r="DX218" s="5" t="s">
        <v>44</v>
      </c>
      <c r="DY218" s="6" t="s">
        <v>27</v>
      </c>
      <c r="DZ218" s="5" t="s">
        <v>44</v>
      </c>
      <c r="EA218" s="6" t="s">
        <v>27</v>
      </c>
      <c r="EB218" s="5" t="s">
        <v>44</v>
      </c>
      <c r="EC218" s="6" t="s">
        <v>27</v>
      </c>
      <c r="ED218" s="5" t="s">
        <v>143</v>
      </c>
      <c r="EE218" s="6" t="s">
        <v>27</v>
      </c>
      <c r="EF218" s="5" t="s">
        <v>143</v>
      </c>
      <c r="EG218" s="6" t="s">
        <v>27</v>
      </c>
      <c r="EH218" t="s">
        <v>143</v>
      </c>
    </row>
    <row r="219" spans="1:138">
      <c r="A219" s="4" t="s">
        <v>28</v>
      </c>
      <c r="B219" s="5">
        <v>6</v>
      </c>
      <c r="C219" s="6" t="s">
        <v>28</v>
      </c>
      <c r="D219" s="5">
        <v>3</v>
      </c>
      <c r="E219" s="6" t="s">
        <v>28</v>
      </c>
      <c r="F219" s="5">
        <v>3</v>
      </c>
      <c r="G219" s="6" t="s">
        <v>28</v>
      </c>
      <c r="H219" s="5">
        <v>3</v>
      </c>
      <c r="I219" s="6" t="s">
        <v>28</v>
      </c>
      <c r="J219" s="5">
        <v>3</v>
      </c>
      <c r="K219" s="6" t="s">
        <v>28</v>
      </c>
      <c r="L219" s="5">
        <v>3</v>
      </c>
      <c r="M219" s="6" t="s">
        <v>28</v>
      </c>
      <c r="N219" s="5">
        <v>3</v>
      </c>
      <c r="O219" s="6" t="s">
        <v>28</v>
      </c>
      <c r="P219" s="5">
        <v>3</v>
      </c>
      <c r="Q219" s="6" t="s">
        <v>28</v>
      </c>
      <c r="R219" s="5">
        <v>3</v>
      </c>
      <c r="S219" s="6" t="s">
        <v>28</v>
      </c>
      <c r="T219" s="5">
        <v>3</v>
      </c>
      <c r="U219" s="6" t="s">
        <v>28</v>
      </c>
      <c r="V219" s="5">
        <v>3</v>
      </c>
      <c r="W219" s="6" t="s">
        <v>28</v>
      </c>
      <c r="X219" s="5">
        <v>3</v>
      </c>
      <c r="Y219" s="6" t="s">
        <v>28</v>
      </c>
      <c r="Z219" s="5">
        <v>3</v>
      </c>
      <c r="AA219" s="6" t="s">
        <v>28</v>
      </c>
      <c r="AB219" s="5">
        <v>4.75</v>
      </c>
      <c r="AC219" s="6" t="s">
        <v>28</v>
      </c>
      <c r="AD219" s="5" t="s">
        <v>74</v>
      </c>
      <c r="AE219" s="6" t="s">
        <v>28</v>
      </c>
      <c r="AF219" s="5" t="s">
        <v>74</v>
      </c>
      <c r="AG219" s="6" t="s">
        <v>28</v>
      </c>
      <c r="AH219" s="5" t="s">
        <v>74</v>
      </c>
      <c r="AI219" s="6" t="s">
        <v>28</v>
      </c>
      <c r="AJ219" s="5" t="s">
        <v>74</v>
      </c>
      <c r="AK219" s="6" t="s">
        <v>28</v>
      </c>
      <c r="AL219" s="5">
        <v>4.75</v>
      </c>
      <c r="AM219" s="6" t="s">
        <v>28</v>
      </c>
      <c r="AN219" s="5">
        <v>4.5</v>
      </c>
      <c r="AO219" s="6" t="s">
        <v>28</v>
      </c>
      <c r="AP219" s="5">
        <v>3.3</v>
      </c>
      <c r="AQ219" s="6" t="s">
        <v>28</v>
      </c>
      <c r="AR219" s="5">
        <v>3.3</v>
      </c>
      <c r="AS219" s="6" t="s">
        <v>28</v>
      </c>
      <c r="AT219" s="5">
        <v>3.3</v>
      </c>
      <c r="AU219" s="6" t="s">
        <v>28</v>
      </c>
      <c r="AV219" s="5">
        <v>3.3</v>
      </c>
      <c r="AW219" s="6" t="s">
        <v>28</v>
      </c>
      <c r="AX219" s="5">
        <v>3.3</v>
      </c>
      <c r="AY219" s="6" t="s">
        <v>28</v>
      </c>
      <c r="AZ219" s="5">
        <v>3.085</v>
      </c>
      <c r="BA219" s="6" t="s">
        <v>28</v>
      </c>
      <c r="BB219" s="5">
        <v>3.085</v>
      </c>
      <c r="BC219" s="6" t="s">
        <v>28</v>
      </c>
      <c r="BD219" s="5">
        <v>3.085</v>
      </c>
      <c r="BE219" s="6" t="s">
        <v>28</v>
      </c>
      <c r="BF219" s="5">
        <v>3.085</v>
      </c>
      <c r="BG219" s="6" t="s">
        <v>28</v>
      </c>
      <c r="BH219" s="5">
        <v>3.085</v>
      </c>
      <c r="BI219" s="6" t="s">
        <v>28</v>
      </c>
      <c r="BJ219" s="5">
        <v>3.085</v>
      </c>
      <c r="BK219" s="6" t="s">
        <v>28</v>
      </c>
      <c r="BL219" s="5">
        <v>3.5</v>
      </c>
      <c r="BM219" s="6" t="s">
        <v>28</v>
      </c>
      <c r="BN219" s="5">
        <v>3.3</v>
      </c>
      <c r="BO219" s="6" t="s">
        <v>28</v>
      </c>
      <c r="BP219" s="5">
        <v>3.3</v>
      </c>
      <c r="BQ219" s="6" t="s">
        <v>28</v>
      </c>
      <c r="BR219" s="5">
        <v>3</v>
      </c>
      <c r="BS219" s="6" t="s">
        <v>28</v>
      </c>
      <c r="BT219" s="5">
        <v>3</v>
      </c>
      <c r="BU219" s="6" t="s">
        <v>28</v>
      </c>
      <c r="BV219" s="5">
        <v>3</v>
      </c>
      <c r="BW219" s="6" t="s">
        <v>28</v>
      </c>
      <c r="BX219" s="5">
        <v>3</v>
      </c>
      <c r="BY219" s="6" t="s">
        <v>28</v>
      </c>
      <c r="BZ219" s="5">
        <v>3</v>
      </c>
      <c r="CA219" s="6" t="s">
        <v>28</v>
      </c>
      <c r="CB219" s="5">
        <v>3</v>
      </c>
      <c r="CC219" s="6" t="s">
        <v>28</v>
      </c>
      <c r="CD219" s="5">
        <v>3</v>
      </c>
      <c r="CE219" s="6" t="s">
        <v>28</v>
      </c>
      <c r="CF219" s="5">
        <v>3</v>
      </c>
      <c r="CG219" s="6" t="s">
        <v>28</v>
      </c>
      <c r="CH219" s="5">
        <v>3</v>
      </c>
      <c r="CI219" s="6" t="s">
        <v>28</v>
      </c>
      <c r="CJ219" s="5">
        <v>3</v>
      </c>
      <c r="CK219" s="6" t="s">
        <v>28</v>
      </c>
      <c r="CL219" s="5">
        <v>3</v>
      </c>
      <c r="CM219" s="6" t="s">
        <v>28</v>
      </c>
      <c r="CN219" s="5">
        <v>3</v>
      </c>
      <c r="CO219" s="6" t="s">
        <v>28</v>
      </c>
      <c r="CP219" s="5">
        <v>3</v>
      </c>
      <c r="CQ219" s="6" t="s">
        <v>28</v>
      </c>
      <c r="CR219" s="5">
        <v>3</v>
      </c>
      <c r="CS219" s="6" t="s">
        <v>28</v>
      </c>
      <c r="CT219" s="5">
        <v>4.75</v>
      </c>
      <c r="CU219" s="6" t="s">
        <v>28</v>
      </c>
      <c r="CV219" s="5">
        <v>4.75</v>
      </c>
      <c r="CW219" s="6" t="s">
        <v>28</v>
      </c>
      <c r="CX219" s="5">
        <v>3</v>
      </c>
      <c r="CY219" s="6" t="s">
        <v>28</v>
      </c>
      <c r="CZ219" s="5">
        <v>3</v>
      </c>
      <c r="DA219" s="6" t="s">
        <v>28</v>
      </c>
      <c r="DB219" s="5">
        <v>3</v>
      </c>
      <c r="DC219" s="6" t="s">
        <v>28</v>
      </c>
      <c r="DD219" s="5">
        <v>3</v>
      </c>
      <c r="DE219" s="6" t="s">
        <v>28</v>
      </c>
      <c r="DF219" s="5">
        <v>3</v>
      </c>
      <c r="DG219" s="6" t="s">
        <v>28</v>
      </c>
      <c r="DH219" s="5">
        <v>4.8</v>
      </c>
      <c r="DI219" s="6" t="s">
        <v>28</v>
      </c>
      <c r="DJ219" s="5">
        <v>4.8</v>
      </c>
      <c r="DK219" s="6" t="s">
        <v>28</v>
      </c>
      <c r="DL219" s="5">
        <v>3</v>
      </c>
      <c r="DM219" s="6" t="s">
        <v>28</v>
      </c>
      <c r="DN219" s="5">
        <v>3</v>
      </c>
      <c r="DO219" s="6" t="s">
        <v>28</v>
      </c>
      <c r="DP219" s="5">
        <v>3</v>
      </c>
      <c r="DQ219" s="6" t="s">
        <v>28</v>
      </c>
      <c r="DR219" s="5">
        <v>3</v>
      </c>
      <c r="DS219" s="6" t="s">
        <v>28</v>
      </c>
      <c r="DT219" s="5">
        <v>3</v>
      </c>
      <c r="DU219" s="6" t="s">
        <v>28</v>
      </c>
      <c r="DV219" s="5">
        <v>3</v>
      </c>
      <c r="DW219" s="6" t="s">
        <v>28</v>
      </c>
      <c r="DX219" s="5">
        <v>3</v>
      </c>
      <c r="DY219" s="6" t="s">
        <v>28</v>
      </c>
      <c r="DZ219" s="5">
        <v>3</v>
      </c>
      <c r="EA219" s="6" t="s">
        <v>28</v>
      </c>
      <c r="EB219" s="5">
        <v>3</v>
      </c>
      <c r="EC219" s="6" t="s">
        <v>28</v>
      </c>
      <c r="ED219" s="5">
        <v>4.5</v>
      </c>
      <c r="EE219" s="6" t="s">
        <v>28</v>
      </c>
      <c r="EF219" s="5">
        <v>4.5</v>
      </c>
      <c r="EG219" s="6" t="s">
        <v>28</v>
      </c>
      <c r="EH219">
        <v>4.5</v>
      </c>
    </row>
    <row r="220" spans="1:138">
      <c r="A220" s="4" t="s">
        <v>29</v>
      </c>
      <c r="B220" s="5" t="s">
        <v>36</v>
      </c>
      <c r="C220" s="6" t="s">
        <v>29</v>
      </c>
      <c r="D220" s="5" t="s">
        <v>41</v>
      </c>
      <c r="E220" s="6" t="s">
        <v>29</v>
      </c>
      <c r="F220" s="5" t="s">
        <v>45</v>
      </c>
      <c r="G220" s="6" t="s">
        <v>29</v>
      </c>
      <c r="H220" s="5" t="s">
        <v>45</v>
      </c>
      <c r="I220" s="6" t="s">
        <v>29</v>
      </c>
      <c r="J220" s="5" t="s">
        <v>41</v>
      </c>
      <c r="K220" s="6" t="s">
        <v>29</v>
      </c>
      <c r="L220" s="5" t="s">
        <v>36</v>
      </c>
      <c r="M220" s="6" t="s">
        <v>29</v>
      </c>
      <c r="N220" s="5" t="s">
        <v>36</v>
      </c>
      <c r="O220" s="6" t="s">
        <v>29</v>
      </c>
      <c r="P220" s="5" t="s">
        <v>36</v>
      </c>
      <c r="Q220" s="6" t="s">
        <v>29</v>
      </c>
      <c r="R220" s="5" t="s">
        <v>36</v>
      </c>
      <c r="S220" s="6" t="s">
        <v>29</v>
      </c>
      <c r="T220" s="5" t="s">
        <v>36</v>
      </c>
      <c r="U220" s="6" t="s">
        <v>29</v>
      </c>
      <c r="V220" s="5" t="s">
        <v>65</v>
      </c>
      <c r="W220" s="6" t="s">
        <v>29</v>
      </c>
      <c r="X220" s="5" t="s">
        <v>65</v>
      </c>
      <c r="Y220" s="6" t="s">
        <v>29</v>
      </c>
      <c r="Z220" s="5" t="s">
        <v>65</v>
      </c>
      <c r="AA220" s="6" t="s">
        <v>29</v>
      </c>
      <c r="AB220" s="5" t="s">
        <v>69</v>
      </c>
      <c r="AC220" s="6" t="s">
        <v>29</v>
      </c>
      <c r="AD220" s="5" t="s">
        <v>36</v>
      </c>
      <c r="AE220" s="6" t="s">
        <v>29</v>
      </c>
      <c r="AF220" s="5" t="s">
        <v>36</v>
      </c>
      <c r="AG220" s="6" t="s">
        <v>29</v>
      </c>
      <c r="AH220" s="5" t="s">
        <v>36</v>
      </c>
      <c r="AI220" s="6" t="s">
        <v>29</v>
      </c>
      <c r="AJ220" s="5" t="s">
        <v>36</v>
      </c>
      <c r="AK220" s="6" t="s">
        <v>29</v>
      </c>
      <c r="AL220" s="5" t="s">
        <v>36</v>
      </c>
      <c r="AM220" s="6" t="s">
        <v>29</v>
      </c>
      <c r="AN220" s="5" t="s">
        <v>36</v>
      </c>
      <c r="AO220" s="6" t="s">
        <v>29</v>
      </c>
      <c r="AP220" s="5" t="s">
        <v>41</v>
      </c>
      <c r="AQ220" s="6" t="s">
        <v>29</v>
      </c>
      <c r="AR220" s="5" t="s">
        <v>41</v>
      </c>
      <c r="AS220" s="6" t="s">
        <v>29</v>
      </c>
      <c r="AT220" s="5" t="s">
        <v>41</v>
      </c>
      <c r="AU220" s="6" t="s">
        <v>29</v>
      </c>
      <c r="AV220" s="5" t="s">
        <v>41</v>
      </c>
      <c r="AW220" s="6" t="s">
        <v>29</v>
      </c>
      <c r="AX220" s="5" t="s">
        <v>41</v>
      </c>
      <c r="AY220" s="6" t="s">
        <v>29</v>
      </c>
      <c r="AZ220" s="5" t="s">
        <v>36</v>
      </c>
      <c r="BA220" s="6" t="s">
        <v>29</v>
      </c>
      <c r="BB220" s="5" t="s">
        <v>36</v>
      </c>
      <c r="BC220" s="6" t="s">
        <v>29</v>
      </c>
      <c r="BD220" s="5" t="s">
        <v>36</v>
      </c>
      <c r="BE220" s="6" t="s">
        <v>29</v>
      </c>
      <c r="BF220" s="5" t="s">
        <v>65</v>
      </c>
      <c r="BG220" s="6" t="s">
        <v>29</v>
      </c>
      <c r="BH220" s="5" t="s">
        <v>65</v>
      </c>
      <c r="BI220" s="6" t="s">
        <v>29</v>
      </c>
      <c r="BJ220" s="5" t="s">
        <v>65</v>
      </c>
      <c r="BK220" s="6" t="s">
        <v>29</v>
      </c>
      <c r="BL220" s="5" t="s">
        <v>41</v>
      </c>
      <c r="BM220" s="6" t="s">
        <v>29</v>
      </c>
      <c r="BN220" s="5" t="s">
        <v>36</v>
      </c>
      <c r="BO220" s="6" t="s">
        <v>29</v>
      </c>
      <c r="BP220" s="5" t="s">
        <v>65</v>
      </c>
      <c r="BQ220" s="6" t="s">
        <v>29</v>
      </c>
      <c r="BR220" s="5" t="s">
        <v>36</v>
      </c>
      <c r="BS220" s="6" t="s">
        <v>29</v>
      </c>
      <c r="BT220" s="5" t="s">
        <v>36</v>
      </c>
      <c r="BU220" s="6" t="s">
        <v>29</v>
      </c>
      <c r="BV220" s="5" t="s">
        <v>36</v>
      </c>
      <c r="BW220" s="6" t="s">
        <v>29</v>
      </c>
      <c r="BX220" s="5" t="s">
        <v>36</v>
      </c>
      <c r="BY220" s="6" t="s">
        <v>29</v>
      </c>
      <c r="BZ220" s="5" t="s">
        <v>36</v>
      </c>
      <c r="CA220" s="6" t="s">
        <v>29</v>
      </c>
      <c r="CB220" s="5" t="s">
        <v>36</v>
      </c>
      <c r="CC220" s="6" t="s">
        <v>29</v>
      </c>
      <c r="CD220" s="5" t="s">
        <v>36</v>
      </c>
      <c r="CE220" s="6" t="s">
        <v>29</v>
      </c>
      <c r="CF220" s="5" t="s">
        <v>36</v>
      </c>
      <c r="CG220" s="6" t="s">
        <v>29</v>
      </c>
      <c r="CH220" s="5" t="s">
        <v>36</v>
      </c>
      <c r="CI220" s="6" t="s">
        <v>29</v>
      </c>
      <c r="CJ220" s="5" t="s">
        <v>36</v>
      </c>
      <c r="CK220" s="6" t="s">
        <v>29</v>
      </c>
      <c r="CL220" s="5" t="s">
        <v>41</v>
      </c>
      <c r="CM220" s="6" t="s">
        <v>29</v>
      </c>
      <c r="CN220" s="5" t="s">
        <v>41</v>
      </c>
      <c r="CO220" s="6" t="s">
        <v>29</v>
      </c>
      <c r="CP220" s="5" t="s">
        <v>41</v>
      </c>
      <c r="CQ220" s="6" t="s">
        <v>29</v>
      </c>
      <c r="CR220" s="5" t="s">
        <v>41</v>
      </c>
      <c r="CS220" s="6" t="s">
        <v>29</v>
      </c>
      <c r="CT220" s="5" t="s">
        <v>36</v>
      </c>
      <c r="CU220" s="6" t="s">
        <v>29</v>
      </c>
      <c r="CV220" s="5" t="s">
        <v>36</v>
      </c>
      <c r="CW220" s="6" t="s">
        <v>29</v>
      </c>
      <c r="CX220" s="5" t="s">
        <v>41</v>
      </c>
      <c r="CY220" s="6" t="s">
        <v>29</v>
      </c>
      <c r="CZ220" s="5" t="s">
        <v>41</v>
      </c>
      <c r="DA220" s="6" t="s">
        <v>29</v>
      </c>
      <c r="DB220" s="5" t="s">
        <v>41</v>
      </c>
      <c r="DC220" s="6" t="s">
        <v>29</v>
      </c>
      <c r="DD220" s="5" t="s">
        <v>41</v>
      </c>
      <c r="DE220" s="6" t="s">
        <v>29</v>
      </c>
      <c r="DF220" s="5" t="s">
        <v>41</v>
      </c>
      <c r="DG220" s="6" t="s">
        <v>29</v>
      </c>
      <c r="DH220" s="5" t="s">
        <v>36</v>
      </c>
      <c r="DI220" s="6" t="s">
        <v>29</v>
      </c>
      <c r="DJ220" s="5" t="s">
        <v>36</v>
      </c>
      <c r="DK220" s="6" t="s">
        <v>29</v>
      </c>
      <c r="DL220" s="5" t="s">
        <v>36</v>
      </c>
      <c r="DM220" s="6" t="s">
        <v>29</v>
      </c>
      <c r="DN220" s="5" t="s">
        <v>36</v>
      </c>
      <c r="DO220" s="6" t="s">
        <v>29</v>
      </c>
      <c r="DP220" s="5" t="s">
        <v>36</v>
      </c>
      <c r="DQ220" s="6" t="s">
        <v>29</v>
      </c>
      <c r="DR220" s="5" t="s">
        <v>36</v>
      </c>
      <c r="DS220" s="6" t="s">
        <v>29</v>
      </c>
      <c r="DT220" s="5" t="s">
        <v>36</v>
      </c>
      <c r="DU220" s="6" t="s">
        <v>29</v>
      </c>
      <c r="DV220" s="5" t="s">
        <v>36</v>
      </c>
      <c r="DW220" s="6" t="s">
        <v>29</v>
      </c>
      <c r="DX220" s="5" t="s">
        <v>36</v>
      </c>
      <c r="DY220" s="6" t="s">
        <v>29</v>
      </c>
      <c r="DZ220" s="5" t="s">
        <v>36</v>
      </c>
      <c r="EA220" s="6" t="s">
        <v>29</v>
      </c>
      <c r="EB220" s="5" t="s">
        <v>36</v>
      </c>
      <c r="EC220" s="6" t="s">
        <v>29</v>
      </c>
      <c r="ED220" s="5" t="s">
        <v>36</v>
      </c>
      <c r="EE220" s="6" t="s">
        <v>29</v>
      </c>
      <c r="EF220" s="5" t="s">
        <v>36</v>
      </c>
      <c r="EG220" s="6" t="s">
        <v>29</v>
      </c>
      <c r="EH220" t="s">
        <v>36</v>
      </c>
    </row>
    <row r="221" spans="1:138">
      <c r="A221" s="4" t="s">
        <v>30</v>
      </c>
      <c r="B221" s="5" t="s">
        <v>37</v>
      </c>
      <c r="C221" s="6" t="s">
        <v>30</v>
      </c>
      <c r="D221" s="5" t="s">
        <v>18</v>
      </c>
      <c r="E221" s="6" t="s">
        <v>30</v>
      </c>
      <c r="F221" s="5" t="s">
        <v>18</v>
      </c>
      <c r="G221" s="6" t="s">
        <v>30</v>
      </c>
      <c r="H221" s="5" t="s">
        <v>18</v>
      </c>
      <c r="I221" s="6" t="s">
        <v>30</v>
      </c>
      <c r="J221" s="5" t="s">
        <v>18</v>
      </c>
      <c r="K221" s="6" t="s">
        <v>30</v>
      </c>
      <c r="L221" s="5" t="s">
        <v>53</v>
      </c>
      <c r="M221" s="6" t="s">
        <v>30</v>
      </c>
      <c r="N221" s="5" t="s">
        <v>53</v>
      </c>
      <c r="O221" s="6" t="s">
        <v>30</v>
      </c>
      <c r="P221" s="5" t="s">
        <v>60</v>
      </c>
      <c r="Q221" s="6" t="s">
        <v>30</v>
      </c>
      <c r="R221" s="5" t="s">
        <v>60</v>
      </c>
      <c r="S221" s="6" t="s">
        <v>30</v>
      </c>
      <c r="T221" s="5" t="s">
        <v>60</v>
      </c>
      <c r="U221" s="6" t="s">
        <v>30</v>
      </c>
      <c r="V221" s="5" t="s">
        <v>60</v>
      </c>
      <c r="W221" s="6" t="s">
        <v>30</v>
      </c>
      <c r="X221" s="5" t="s">
        <v>60</v>
      </c>
      <c r="Y221" s="6" t="s">
        <v>30</v>
      </c>
      <c r="Z221" s="5" t="s">
        <v>60</v>
      </c>
      <c r="AA221" s="6" t="s">
        <v>30</v>
      </c>
      <c r="AB221" s="5" t="s">
        <v>70</v>
      </c>
      <c r="AC221" s="6" t="s">
        <v>30</v>
      </c>
      <c r="AD221" s="5" t="s">
        <v>53</v>
      </c>
      <c r="AE221" s="6" t="s">
        <v>30</v>
      </c>
      <c r="AF221" s="5" t="s">
        <v>53</v>
      </c>
      <c r="AG221" s="6" t="s">
        <v>30</v>
      </c>
      <c r="AH221" s="5" t="s">
        <v>53</v>
      </c>
      <c r="AI221" s="6" t="s">
        <v>30</v>
      </c>
      <c r="AJ221" s="5" t="s">
        <v>53</v>
      </c>
      <c r="AK221" s="6" t="s">
        <v>30</v>
      </c>
      <c r="AL221" s="5" t="s">
        <v>53</v>
      </c>
      <c r="AM221" s="6" t="s">
        <v>30</v>
      </c>
      <c r="AN221" s="5" t="s">
        <v>37</v>
      </c>
      <c r="AO221" s="6" t="s">
        <v>30</v>
      </c>
      <c r="AP221" s="5" t="s">
        <v>37</v>
      </c>
      <c r="AQ221" s="6" t="s">
        <v>30</v>
      </c>
      <c r="AR221" s="5" t="s">
        <v>37</v>
      </c>
      <c r="AS221" s="6" t="s">
        <v>30</v>
      </c>
      <c r="AT221" s="5" t="s">
        <v>37</v>
      </c>
      <c r="AU221" s="6" t="s">
        <v>30</v>
      </c>
      <c r="AV221" s="5" t="s">
        <v>37</v>
      </c>
      <c r="AW221" s="6" t="s">
        <v>30</v>
      </c>
      <c r="AX221" s="5" t="s">
        <v>37</v>
      </c>
      <c r="AY221" s="6" t="s">
        <v>30</v>
      </c>
      <c r="AZ221" s="5" t="s">
        <v>37</v>
      </c>
      <c r="BA221" s="6" t="s">
        <v>30</v>
      </c>
      <c r="BB221" s="5" t="s">
        <v>37</v>
      </c>
      <c r="BC221" s="6" t="s">
        <v>30</v>
      </c>
      <c r="BD221" s="5" t="s">
        <v>37</v>
      </c>
      <c r="BE221" s="6" t="s">
        <v>30</v>
      </c>
      <c r="BF221" s="5" t="s">
        <v>37</v>
      </c>
      <c r="BG221" s="6" t="s">
        <v>30</v>
      </c>
      <c r="BH221" s="5" t="s">
        <v>37</v>
      </c>
      <c r="BI221" s="6" t="s">
        <v>30</v>
      </c>
      <c r="BJ221" s="5" t="s">
        <v>37</v>
      </c>
      <c r="BK221" s="6" t="s">
        <v>30</v>
      </c>
      <c r="BL221" s="5" t="s">
        <v>37</v>
      </c>
      <c r="BM221" s="6" t="s">
        <v>30</v>
      </c>
      <c r="BN221" s="5" t="s">
        <v>37</v>
      </c>
      <c r="BO221" s="6" t="s">
        <v>30</v>
      </c>
      <c r="BP221" s="5" t="s">
        <v>37</v>
      </c>
      <c r="BQ221" s="6" t="s">
        <v>30</v>
      </c>
      <c r="BR221" s="5" t="s">
        <v>53</v>
      </c>
      <c r="BS221" s="6" t="s">
        <v>30</v>
      </c>
      <c r="BT221" s="5" t="s">
        <v>53</v>
      </c>
      <c r="BU221" s="6" t="s">
        <v>30</v>
      </c>
      <c r="BV221" s="5" t="s">
        <v>53</v>
      </c>
      <c r="BW221" s="6" t="s">
        <v>30</v>
      </c>
      <c r="BX221" s="5" t="s">
        <v>53</v>
      </c>
      <c r="BY221" s="6" t="s">
        <v>30</v>
      </c>
      <c r="BZ221" s="5" t="s">
        <v>37</v>
      </c>
      <c r="CA221" s="6" t="s">
        <v>30</v>
      </c>
      <c r="CB221" s="5" t="s">
        <v>37</v>
      </c>
      <c r="CC221" s="6" t="s">
        <v>30</v>
      </c>
      <c r="CD221" s="5" t="s">
        <v>37</v>
      </c>
      <c r="CE221" s="6" t="s">
        <v>30</v>
      </c>
      <c r="CF221" s="5" t="s">
        <v>37</v>
      </c>
      <c r="CG221" s="6" t="s">
        <v>30</v>
      </c>
      <c r="CH221" s="5" t="s">
        <v>37</v>
      </c>
      <c r="CI221" s="6" t="s">
        <v>30</v>
      </c>
      <c r="CJ221" s="5" t="s">
        <v>37</v>
      </c>
      <c r="CK221" s="6" t="s">
        <v>30</v>
      </c>
      <c r="CL221" s="5" t="s">
        <v>37</v>
      </c>
      <c r="CM221" s="6" t="s">
        <v>30</v>
      </c>
      <c r="CN221" s="5" t="s">
        <v>37</v>
      </c>
      <c r="CO221" s="6" t="s">
        <v>30</v>
      </c>
      <c r="CP221" s="5" t="s">
        <v>37</v>
      </c>
      <c r="CQ221" s="6" t="s">
        <v>30</v>
      </c>
      <c r="CR221" s="5" t="s">
        <v>37</v>
      </c>
      <c r="CS221" s="6" t="s">
        <v>30</v>
      </c>
      <c r="CT221" s="5" t="s">
        <v>53</v>
      </c>
      <c r="CU221" s="6" t="s">
        <v>30</v>
      </c>
      <c r="CV221" s="5" t="s">
        <v>53</v>
      </c>
      <c r="CW221" s="6" t="s">
        <v>30</v>
      </c>
      <c r="CX221" s="5" t="s">
        <v>37</v>
      </c>
      <c r="CY221" s="6" t="s">
        <v>30</v>
      </c>
      <c r="CZ221" s="5" t="s">
        <v>37</v>
      </c>
      <c r="DA221" s="6" t="s">
        <v>30</v>
      </c>
      <c r="DB221" s="5" t="s">
        <v>37</v>
      </c>
      <c r="DC221" s="6" t="s">
        <v>30</v>
      </c>
      <c r="DD221" s="5" t="s">
        <v>37</v>
      </c>
      <c r="DE221" s="6" t="s">
        <v>30</v>
      </c>
      <c r="DF221" s="5" t="s">
        <v>37</v>
      </c>
      <c r="DG221" s="6" t="s">
        <v>30</v>
      </c>
      <c r="DH221" s="5" t="s">
        <v>53</v>
      </c>
      <c r="DI221" s="6" t="s">
        <v>30</v>
      </c>
      <c r="DJ221" s="5" t="s">
        <v>53</v>
      </c>
      <c r="DK221" s="6" t="s">
        <v>30</v>
      </c>
      <c r="DL221" s="5" t="s">
        <v>18</v>
      </c>
      <c r="DM221" s="6" t="s">
        <v>30</v>
      </c>
      <c r="DN221" s="5" t="s">
        <v>37</v>
      </c>
      <c r="DO221" s="6" t="s">
        <v>30</v>
      </c>
      <c r="DP221" s="5" t="s">
        <v>37</v>
      </c>
      <c r="DQ221" s="6" t="s">
        <v>30</v>
      </c>
      <c r="DR221" s="5" t="s">
        <v>37</v>
      </c>
      <c r="DS221" s="6" t="s">
        <v>30</v>
      </c>
      <c r="DT221" s="5" t="s">
        <v>37</v>
      </c>
      <c r="DU221" s="6" t="s">
        <v>30</v>
      </c>
      <c r="DV221" s="5" t="s">
        <v>37</v>
      </c>
      <c r="DW221" s="6" t="s">
        <v>30</v>
      </c>
      <c r="DX221" s="5" t="s">
        <v>37</v>
      </c>
      <c r="DY221" s="6" t="s">
        <v>30</v>
      </c>
      <c r="DZ221" s="5" t="s">
        <v>37</v>
      </c>
      <c r="EA221" s="6" t="s">
        <v>30</v>
      </c>
      <c r="EB221" s="5" t="s">
        <v>37</v>
      </c>
      <c r="EC221" s="6" t="s">
        <v>30</v>
      </c>
      <c r="ED221" s="5" t="s">
        <v>37</v>
      </c>
      <c r="EE221" s="6" t="s">
        <v>30</v>
      </c>
      <c r="EF221" s="5" t="s">
        <v>37</v>
      </c>
      <c r="EG221" s="6" t="s">
        <v>30</v>
      </c>
      <c r="EH221" t="s">
        <v>37</v>
      </c>
    </row>
    <row r="222" spans="1:138">
      <c r="A222" s="4" t="s">
        <v>31</v>
      </c>
      <c r="B222" s="5">
        <v>1.8</v>
      </c>
      <c r="C222" s="6" t="s">
        <v>31</v>
      </c>
      <c r="D222" s="5">
        <v>3</v>
      </c>
      <c r="E222" s="6" t="s">
        <v>31</v>
      </c>
      <c r="F222" s="5">
        <v>3</v>
      </c>
      <c r="G222" s="6" t="s">
        <v>31</v>
      </c>
      <c r="H222" s="5">
        <v>3</v>
      </c>
      <c r="I222" s="6" t="s">
        <v>31</v>
      </c>
      <c r="J222" s="5">
        <v>3</v>
      </c>
      <c r="K222" s="6" t="s">
        <v>31</v>
      </c>
      <c r="L222" s="5">
        <v>1.62</v>
      </c>
      <c r="M222" s="6" t="s">
        <v>31</v>
      </c>
      <c r="N222" s="5">
        <v>1.62</v>
      </c>
      <c r="O222" s="6" t="s">
        <v>31</v>
      </c>
      <c r="P222" s="5">
        <v>3</v>
      </c>
      <c r="Q222" s="6" t="s">
        <v>31</v>
      </c>
      <c r="R222" s="5">
        <v>3</v>
      </c>
      <c r="S222" s="6" t="s">
        <v>31</v>
      </c>
      <c r="T222" s="5">
        <v>3</v>
      </c>
      <c r="U222" s="6" t="s">
        <v>31</v>
      </c>
      <c r="V222" s="5">
        <v>3</v>
      </c>
      <c r="W222" s="6" t="s">
        <v>31</v>
      </c>
      <c r="X222" s="5">
        <v>3</v>
      </c>
      <c r="Y222" s="6" t="s">
        <v>31</v>
      </c>
      <c r="Z222" s="5">
        <v>3</v>
      </c>
      <c r="AA222" s="6" t="s">
        <v>31</v>
      </c>
      <c r="AB222" s="5">
        <v>1.62</v>
      </c>
      <c r="AC222" s="6" t="s">
        <v>31</v>
      </c>
      <c r="AD222" s="5">
        <v>3</v>
      </c>
      <c r="AE222" s="6" t="s">
        <v>31</v>
      </c>
      <c r="AF222" s="5">
        <v>1.62</v>
      </c>
      <c r="AG222" s="6" t="s">
        <v>31</v>
      </c>
      <c r="AH222" s="5">
        <v>3</v>
      </c>
      <c r="AI222" s="6" t="s">
        <v>31</v>
      </c>
      <c r="AJ222" s="5">
        <v>1.62</v>
      </c>
      <c r="AK222" s="6" t="s">
        <v>31</v>
      </c>
      <c r="AL222" s="5">
        <v>4.4</v>
      </c>
      <c r="AM222" s="6" t="s">
        <v>31</v>
      </c>
      <c r="AN222" s="5">
        <v>3</v>
      </c>
      <c r="AO222" s="6" t="s">
        <v>31</v>
      </c>
      <c r="AP222" s="5">
        <v>3</v>
      </c>
      <c r="AQ222" s="6" t="s">
        <v>31</v>
      </c>
      <c r="AR222" s="5">
        <v>3</v>
      </c>
      <c r="AS222" s="6" t="s">
        <v>31</v>
      </c>
      <c r="AT222" s="5">
        <v>3</v>
      </c>
      <c r="AU222" s="6" t="s">
        <v>31</v>
      </c>
      <c r="AV222" s="5">
        <v>3</v>
      </c>
      <c r="AW222" s="6" t="s">
        <v>31</v>
      </c>
      <c r="AX222" s="5">
        <v>3</v>
      </c>
      <c r="AY222" s="6" t="s">
        <v>31</v>
      </c>
      <c r="AZ222" s="5">
        <v>3</v>
      </c>
      <c r="BA222" s="6" t="s">
        <v>31</v>
      </c>
      <c r="BB222" s="5">
        <v>3</v>
      </c>
      <c r="BC222" s="6" t="s">
        <v>31</v>
      </c>
      <c r="BD222" s="5">
        <v>3</v>
      </c>
      <c r="BE222" s="6" t="s">
        <v>31</v>
      </c>
      <c r="BF222" s="5">
        <v>3</v>
      </c>
      <c r="BG222" s="6" t="s">
        <v>31</v>
      </c>
      <c r="BH222" s="5">
        <v>3</v>
      </c>
      <c r="BI222" s="6" t="s">
        <v>31</v>
      </c>
      <c r="BJ222" s="5">
        <v>3</v>
      </c>
      <c r="BK222" s="6" t="s">
        <v>31</v>
      </c>
      <c r="BL222" s="5">
        <v>3</v>
      </c>
      <c r="BM222" s="6" t="s">
        <v>31</v>
      </c>
      <c r="BN222" s="5">
        <v>3.3</v>
      </c>
      <c r="BO222" s="6" t="s">
        <v>31</v>
      </c>
      <c r="BP222" s="5">
        <v>3</v>
      </c>
      <c r="BQ222" s="6" t="s">
        <v>31</v>
      </c>
      <c r="BR222" s="5">
        <v>3</v>
      </c>
      <c r="BS222" s="6" t="s">
        <v>31</v>
      </c>
      <c r="BT222" s="5">
        <v>1.62</v>
      </c>
      <c r="BU222" s="6" t="s">
        <v>31</v>
      </c>
      <c r="BV222" s="5">
        <v>3</v>
      </c>
      <c r="BW222" s="6" t="s">
        <v>31</v>
      </c>
      <c r="BX222" s="5">
        <v>1.62</v>
      </c>
      <c r="BY222" s="6" t="s">
        <v>31</v>
      </c>
      <c r="BZ222" s="5">
        <v>3</v>
      </c>
      <c r="CA222" s="6" t="s">
        <v>31</v>
      </c>
      <c r="CB222" s="5">
        <v>3</v>
      </c>
      <c r="CC222" s="6" t="s">
        <v>31</v>
      </c>
      <c r="CD222" s="5">
        <v>3</v>
      </c>
      <c r="CE222" s="6" t="s">
        <v>31</v>
      </c>
      <c r="CF222" s="5">
        <v>3</v>
      </c>
      <c r="CG222" s="6" t="s">
        <v>31</v>
      </c>
      <c r="CH222" s="5">
        <v>3</v>
      </c>
      <c r="CI222" s="6" t="s">
        <v>31</v>
      </c>
      <c r="CJ222" s="5">
        <v>3</v>
      </c>
      <c r="CK222" s="6" t="s">
        <v>31</v>
      </c>
      <c r="CL222" s="5">
        <v>3</v>
      </c>
      <c r="CM222" s="6" t="s">
        <v>31</v>
      </c>
      <c r="CN222" s="5">
        <v>3</v>
      </c>
      <c r="CO222" s="6" t="s">
        <v>31</v>
      </c>
      <c r="CP222" s="5">
        <v>3</v>
      </c>
      <c r="CQ222" s="6" t="s">
        <v>31</v>
      </c>
      <c r="CR222" s="5">
        <v>3</v>
      </c>
      <c r="CS222" s="6" t="s">
        <v>31</v>
      </c>
      <c r="CT222" s="5">
        <v>1.62</v>
      </c>
      <c r="CU222" s="6" t="s">
        <v>31</v>
      </c>
      <c r="CV222" s="5">
        <v>1.62</v>
      </c>
      <c r="CW222" s="6" t="s">
        <v>31</v>
      </c>
      <c r="CX222" s="5">
        <v>3</v>
      </c>
      <c r="CY222" s="6" t="s">
        <v>31</v>
      </c>
      <c r="CZ222" s="5">
        <v>3</v>
      </c>
      <c r="DA222" s="6" t="s">
        <v>31</v>
      </c>
      <c r="DB222" s="5">
        <v>3</v>
      </c>
      <c r="DC222" s="6" t="s">
        <v>31</v>
      </c>
      <c r="DD222" s="5">
        <v>3</v>
      </c>
      <c r="DE222" s="6" t="s">
        <v>31</v>
      </c>
      <c r="DF222" s="5">
        <v>3</v>
      </c>
      <c r="DG222" s="6" t="s">
        <v>31</v>
      </c>
      <c r="DH222" s="5">
        <v>1.62</v>
      </c>
      <c r="DI222" s="6" t="s">
        <v>31</v>
      </c>
      <c r="DJ222" s="5">
        <v>1.62</v>
      </c>
      <c r="DK222" s="6" t="s">
        <v>31</v>
      </c>
      <c r="DL222" s="5">
        <v>3</v>
      </c>
      <c r="DM222" s="6" t="s">
        <v>31</v>
      </c>
      <c r="DN222" s="5">
        <v>3</v>
      </c>
      <c r="DO222" s="6" t="s">
        <v>31</v>
      </c>
      <c r="DP222" s="5">
        <v>3</v>
      </c>
      <c r="DQ222" s="6" t="s">
        <v>31</v>
      </c>
      <c r="DR222" s="5">
        <v>3</v>
      </c>
      <c r="DS222" s="6" t="s">
        <v>31</v>
      </c>
      <c r="DT222" s="5">
        <v>3</v>
      </c>
      <c r="DU222" s="6" t="s">
        <v>31</v>
      </c>
      <c r="DV222" s="5">
        <v>3</v>
      </c>
      <c r="DW222" s="6" t="s">
        <v>31</v>
      </c>
      <c r="DX222" s="5">
        <v>3</v>
      </c>
      <c r="DY222" s="6" t="s">
        <v>31</v>
      </c>
      <c r="DZ222" s="5">
        <v>3.5</v>
      </c>
      <c r="EA222" s="6" t="s">
        <v>31</v>
      </c>
      <c r="EB222" s="5">
        <v>3</v>
      </c>
      <c r="EC222" s="6" t="s">
        <v>31</v>
      </c>
      <c r="ED222" s="5">
        <v>2.7</v>
      </c>
      <c r="EE222" s="6" t="s">
        <v>31</v>
      </c>
      <c r="EF222" s="5">
        <v>2.7</v>
      </c>
      <c r="EG222" s="6" t="s">
        <v>31</v>
      </c>
      <c r="EH222">
        <v>2.7</v>
      </c>
    </row>
    <row r="223" spans="1:138">
      <c r="A223" s="4" t="s">
        <v>32</v>
      </c>
      <c r="B223" s="5">
        <v>5.5</v>
      </c>
      <c r="C223" s="6" t="s">
        <v>32</v>
      </c>
      <c r="D223" s="5">
        <v>5.5</v>
      </c>
      <c r="E223" s="6" t="s">
        <v>32</v>
      </c>
      <c r="F223" s="5">
        <v>5.5</v>
      </c>
      <c r="G223" s="6" t="s">
        <v>32</v>
      </c>
      <c r="H223" s="5">
        <v>5.5</v>
      </c>
      <c r="I223" s="6" t="s">
        <v>32</v>
      </c>
      <c r="J223" s="5">
        <v>5.5</v>
      </c>
      <c r="K223" s="6" t="s">
        <v>32</v>
      </c>
      <c r="L223" s="5">
        <v>5.5</v>
      </c>
      <c r="M223" s="6" t="s">
        <v>32</v>
      </c>
      <c r="N223" s="5">
        <v>5.5</v>
      </c>
      <c r="O223" s="6" t="s">
        <v>32</v>
      </c>
      <c r="P223" s="5">
        <v>5.5</v>
      </c>
      <c r="Q223" s="6" t="s">
        <v>32</v>
      </c>
      <c r="R223" s="5">
        <v>5.5</v>
      </c>
      <c r="S223" s="6" t="s">
        <v>32</v>
      </c>
      <c r="T223" s="5">
        <v>5.5</v>
      </c>
      <c r="U223" s="6" t="s">
        <v>32</v>
      </c>
      <c r="V223" s="5">
        <v>5.5</v>
      </c>
      <c r="W223" s="6" t="s">
        <v>32</v>
      </c>
      <c r="X223" s="5">
        <v>5.5</v>
      </c>
      <c r="Y223" s="6" t="s">
        <v>32</v>
      </c>
      <c r="Z223" s="5">
        <v>5.5</v>
      </c>
      <c r="AA223" s="6" t="s">
        <v>32</v>
      </c>
      <c r="AB223" s="5">
        <v>5.5</v>
      </c>
      <c r="AC223" s="6" t="s">
        <v>32</v>
      </c>
      <c r="AD223" s="5">
        <v>5.5</v>
      </c>
      <c r="AE223" s="6" t="s">
        <v>32</v>
      </c>
      <c r="AF223" s="5">
        <v>5.5</v>
      </c>
      <c r="AG223" s="6" t="s">
        <v>32</v>
      </c>
      <c r="AH223" s="5">
        <v>5.5</v>
      </c>
      <c r="AI223" s="6" t="s">
        <v>32</v>
      </c>
      <c r="AJ223" s="5">
        <v>5.5</v>
      </c>
      <c r="AK223" s="6" t="s">
        <v>32</v>
      </c>
      <c r="AL223" s="5">
        <v>16.5</v>
      </c>
      <c r="AM223" s="6" t="s">
        <v>32</v>
      </c>
      <c r="AN223" s="5">
        <v>5.5</v>
      </c>
      <c r="AO223" s="6" t="s">
        <v>32</v>
      </c>
      <c r="AP223" s="5">
        <v>5.5</v>
      </c>
      <c r="AQ223" s="6" t="s">
        <v>32</v>
      </c>
      <c r="AR223" s="5">
        <v>5.5</v>
      </c>
      <c r="AS223" s="6" t="s">
        <v>32</v>
      </c>
      <c r="AT223" s="5">
        <v>5.5</v>
      </c>
      <c r="AU223" s="6" t="s">
        <v>32</v>
      </c>
      <c r="AV223" s="5">
        <v>5.5</v>
      </c>
      <c r="AW223" s="6" t="s">
        <v>32</v>
      </c>
      <c r="AX223" s="5">
        <v>5.5</v>
      </c>
      <c r="AY223" s="6" t="s">
        <v>32</v>
      </c>
      <c r="AZ223" s="5">
        <v>5.5</v>
      </c>
      <c r="BA223" s="6" t="s">
        <v>32</v>
      </c>
      <c r="BB223" s="5">
        <v>5.5</v>
      </c>
      <c r="BC223" s="6" t="s">
        <v>32</v>
      </c>
      <c r="BD223" s="5">
        <v>5.5</v>
      </c>
      <c r="BE223" s="6" t="s">
        <v>32</v>
      </c>
      <c r="BF223" s="5">
        <v>5.5</v>
      </c>
      <c r="BG223" s="6" t="s">
        <v>32</v>
      </c>
      <c r="BH223" s="5">
        <v>5.5</v>
      </c>
      <c r="BI223" s="6" t="s">
        <v>32</v>
      </c>
      <c r="BJ223" s="5">
        <v>5.5</v>
      </c>
      <c r="BK223" s="6" t="s">
        <v>32</v>
      </c>
      <c r="BL223" s="5">
        <v>5.5</v>
      </c>
      <c r="BM223" s="6" t="s">
        <v>32</v>
      </c>
      <c r="BN223" s="5">
        <v>5.5</v>
      </c>
      <c r="BO223" s="6" t="s">
        <v>32</v>
      </c>
      <c r="BP223" s="5">
        <v>5.5</v>
      </c>
      <c r="BQ223" s="6" t="s">
        <v>32</v>
      </c>
      <c r="BR223" s="5">
        <v>5.5</v>
      </c>
      <c r="BS223" s="6" t="s">
        <v>32</v>
      </c>
      <c r="BT223" s="5">
        <v>5.5</v>
      </c>
      <c r="BU223" s="6" t="s">
        <v>32</v>
      </c>
      <c r="BV223" s="5">
        <v>5.5</v>
      </c>
      <c r="BW223" s="6" t="s">
        <v>32</v>
      </c>
      <c r="BX223" s="5">
        <v>5.5</v>
      </c>
      <c r="BY223" s="6" t="s">
        <v>32</v>
      </c>
      <c r="BZ223" s="5">
        <v>5.5</v>
      </c>
      <c r="CA223" s="6" t="s">
        <v>32</v>
      </c>
      <c r="CB223" s="5">
        <v>5.5</v>
      </c>
      <c r="CC223" s="6" t="s">
        <v>32</v>
      </c>
      <c r="CD223" s="5">
        <v>5.5</v>
      </c>
      <c r="CE223" s="6" t="s">
        <v>32</v>
      </c>
      <c r="CF223" s="5">
        <v>5.5</v>
      </c>
      <c r="CG223" s="6" t="s">
        <v>32</v>
      </c>
      <c r="CH223" s="5">
        <v>5.5</v>
      </c>
      <c r="CI223" s="6" t="s">
        <v>32</v>
      </c>
      <c r="CJ223" s="5">
        <v>5.5</v>
      </c>
      <c r="CK223" s="6" t="s">
        <v>32</v>
      </c>
      <c r="CL223" s="5">
        <v>5.5</v>
      </c>
      <c r="CM223" s="6" t="s">
        <v>32</v>
      </c>
      <c r="CN223" s="5">
        <v>5.5</v>
      </c>
      <c r="CO223" s="6" t="s">
        <v>32</v>
      </c>
      <c r="CP223" s="5">
        <v>5.5</v>
      </c>
      <c r="CQ223" s="6" t="s">
        <v>32</v>
      </c>
      <c r="CR223" s="5">
        <v>5.5</v>
      </c>
      <c r="CS223" s="6" t="s">
        <v>32</v>
      </c>
      <c r="CT223" s="5">
        <v>5.5</v>
      </c>
      <c r="CU223" s="6" t="s">
        <v>32</v>
      </c>
      <c r="CV223" s="5">
        <v>5.5</v>
      </c>
      <c r="CW223" s="6" t="s">
        <v>32</v>
      </c>
      <c r="CX223" s="5">
        <v>5.5</v>
      </c>
      <c r="CY223" s="6" t="s">
        <v>32</v>
      </c>
      <c r="CZ223" s="5">
        <v>5.5</v>
      </c>
      <c r="DA223" s="6" t="s">
        <v>32</v>
      </c>
      <c r="DB223" s="5">
        <v>5.5</v>
      </c>
      <c r="DC223" s="6" t="s">
        <v>32</v>
      </c>
      <c r="DD223" s="5">
        <v>5.5</v>
      </c>
      <c r="DE223" s="6" t="s">
        <v>32</v>
      </c>
      <c r="DF223" s="5">
        <v>5.5</v>
      </c>
      <c r="DG223" s="6" t="s">
        <v>32</v>
      </c>
      <c r="DH223" s="5">
        <v>5.5</v>
      </c>
      <c r="DI223" s="6" t="s">
        <v>32</v>
      </c>
      <c r="DJ223" s="5">
        <v>5.5</v>
      </c>
      <c r="DK223" s="6" t="s">
        <v>32</v>
      </c>
      <c r="DL223" s="5">
        <v>5.5</v>
      </c>
      <c r="DM223" s="6" t="s">
        <v>32</v>
      </c>
      <c r="DN223" s="5">
        <v>5.5</v>
      </c>
      <c r="DO223" s="6" t="s">
        <v>32</v>
      </c>
      <c r="DP223" s="5">
        <v>5.5</v>
      </c>
      <c r="DQ223" s="6" t="s">
        <v>32</v>
      </c>
      <c r="DR223" s="5">
        <v>5.5</v>
      </c>
      <c r="DS223" s="6" t="s">
        <v>32</v>
      </c>
      <c r="DT223" s="5">
        <v>5.5</v>
      </c>
      <c r="DU223" s="6" t="s">
        <v>32</v>
      </c>
      <c r="DV223" s="5">
        <v>5.5</v>
      </c>
      <c r="DW223" s="6" t="s">
        <v>32</v>
      </c>
      <c r="DX223" s="5">
        <v>5.5</v>
      </c>
      <c r="DY223" s="6" t="s">
        <v>32</v>
      </c>
      <c r="DZ223" s="5">
        <v>5.5</v>
      </c>
      <c r="EA223" s="6" t="s">
        <v>32</v>
      </c>
      <c r="EB223" s="5">
        <v>5.5</v>
      </c>
      <c r="EC223" s="6" t="s">
        <v>32</v>
      </c>
      <c r="ED223" s="5">
        <v>5.5</v>
      </c>
      <c r="EE223" s="6" t="s">
        <v>32</v>
      </c>
      <c r="EF223" s="5">
        <v>5.5</v>
      </c>
      <c r="EG223" s="6" t="s">
        <v>32</v>
      </c>
      <c r="EH223">
        <v>5.5</v>
      </c>
    </row>
    <row r="224" spans="1:138">
      <c r="A224" s="4" t="s">
        <v>33</v>
      </c>
      <c r="B224" s="5" t="s">
        <v>38</v>
      </c>
      <c r="C224" s="6" t="s">
        <v>33</v>
      </c>
      <c r="D224" s="5" t="s">
        <v>42</v>
      </c>
      <c r="E224" s="6" t="s">
        <v>33</v>
      </c>
      <c r="F224" s="5" t="s">
        <v>46</v>
      </c>
      <c r="G224" s="6" t="s">
        <v>33</v>
      </c>
      <c r="H224" s="5" t="s">
        <v>42</v>
      </c>
      <c r="I224" s="6" t="s">
        <v>33</v>
      </c>
      <c r="J224" s="5" t="s">
        <v>49</v>
      </c>
      <c r="K224" s="6" t="s">
        <v>33</v>
      </c>
      <c r="L224" s="5" t="s">
        <v>54</v>
      </c>
      <c r="M224" s="6" t="s">
        <v>33</v>
      </c>
      <c r="N224" s="5" t="s">
        <v>54</v>
      </c>
      <c r="O224" s="6" t="s">
        <v>33</v>
      </c>
      <c r="P224" s="5" t="s">
        <v>61</v>
      </c>
      <c r="Q224" s="6" t="s">
        <v>33</v>
      </c>
      <c r="R224" s="5" t="s">
        <v>61</v>
      </c>
      <c r="S224" s="6" t="s">
        <v>33</v>
      </c>
      <c r="T224" s="5" t="s">
        <v>61</v>
      </c>
      <c r="U224" s="6" t="s">
        <v>33</v>
      </c>
      <c r="V224" s="5" t="s">
        <v>61</v>
      </c>
      <c r="W224" s="6" t="s">
        <v>33</v>
      </c>
      <c r="X224" s="5" t="s">
        <v>61</v>
      </c>
      <c r="Y224" s="6" t="s">
        <v>33</v>
      </c>
      <c r="Z224" s="5" t="s">
        <v>61</v>
      </c>
      <c r="AA224" s="6" t="s">
        <v>33</v>
      </c>
      <c r="AB224" s="5" t="s">
        <v>71</v>
      </c>
      <c r="AC224" s="6" t="s">
        <v>33</v>
      </c>
      <c r="AD224" s="5" t="s">
        <v>54</v>
      </c>
      <c r="AE224" s="6" t="s">
        <v>33</v>
      </c>
      <c r="AF224" s="5" t="s">
        <v>54</v>
      </c>
      <c r="AG224" s="6" t="s">
        <v>33</v>
      </c>
      <c r="AH224" s="5" t="s">
        <v>54</v>
      </c>
      <c r="AI224" s="6" t="s">
        <v>33</v>
      </c>
      <c r="AJ224" s="5" t="s">
        <v>54</v>
      </c>
      <c r="AK224" s="6" t="s">
        <v>33</v>
      </c>
      <c r="AL224" s="5" t="s">
        <v>81</v>
      </c>
      <c r="AM224" s="6" t="s">
        <v>33</v>
      </c>
      <c r="AN224" s="5" t="s">
        <v>84</v>
      </c>
      <c r="AO224" s="6" t="s">
        <v>33</v>
      </c>
      <c r="AP224" s="5" t="s">
        <v>88</v>
      </c>
      <c r="AQ224" s="6" t="s">
        <v>33</v>
      </c>
      <c r="AR224" s="5" t="s">
        <v>88</v>
      </c>
      <c r="AS224" s="6" t="s">
        <v>33</v>
      </c>
      <c r="AT224" s="5" t="s">
        <v>88</v>
      </c>
      <c r="AU224" s="6" t="s">
        <v>33</v>
      </c>
      <c r="AV224" s="5" t="s">
        <v>88</v>
      </c>
      <c r="AW224" s="6" t="s">
        <v>33</v>
      </c>
      <c r="AX224" s="5" t="s">
        <v>88</v>
      </c>
      <c r="AY224" s="6" t="s">
        <v>33</v>
      </c>
      <c r="AZ224" s="5" t="s">
        <v>84</v>
      </c>
      <c r="BA224" s="6" t="s">
        <v>33</v>
      </c>
      <c r="BB224" s="5" t="s">
        <v>84</v>
      </c>
      <c r="BC224" s="6" t="s">
        <v>33</v>
      </c>
      <c r="BD224" s="5" t="s">
        <v>84</v>
      </c>
      <c r="BE224" s="6" t="s">
        <v>33</v>
      </c>
      <c r="BF224" s="5" t="s">
        <v>84</v>
      </c>
      <c r="BG224" s="6" t="s">
        <v>33</v>
      </c>
      <c r="BH224" s="5" t="s">
        <v>84</v>
      </c>
      <c r="BI224" s="6" t="s">
        <v>33</v>
      </c>
      <c r="BJ224" s="5" t="s">
        <v>84</v>
      </c>
      <c r="BK224" s="6" t="s">
        <v>33</v>
      </c>
      <c r="BL224" s="5" t="s">
        <v>49</v>
      </c>
      <c r="BM224" s="6" t="s">
        <v>33</v>
      </c>
      <c r="BN224" s="5" t="s">
        <v>84</v>
      </c>
      <c r="BO224" s="6" t="s">
        <v>33</v>
      </c>
      <c r="BP224" s="5" t="s">
        <v>84</v>
      </c>
      <c r="BQ224" s="6" t="s">
        <v>33</v>
      </c>
      <c r="BR224" s="5" t="s">
        <v>54</v>
      </c>
      <c r="BS224" s="6" t="s">
        <v>33</v>
      </c>
      <c r="BT224" s="5" t="s">
        <v>54</v>
      </c>
      <c r="BU224" s="6" t="s">
        <v>33</v>
      </c>
      <c r="BV224" s="5" t="s">
        <v>54</v>
      </c>
      <c r="BW224" s="6" t="s">
        <v>33</v>
      </c>
      <c r="BX224" s="5" t="s">
        <v>54</v>
      </c>
      <c r="BY224" s="6" t="s">
        <v>33</v>
      </c>
      <c r="BZ224" s="5" t="s">
        <v>108</v>
      </c>
      <c r="CA224" s="6" t="s">
        <v>33</v>
      </c>
      <c r="CB224" s="5" t="s">
        <v>84</v>
      </c>
      <c r="CC224" s="6" t="s">
        <v>33</v>
      </c>
      <c r="CD224" s="5" t="s">
        <v>84</v>
      </c>
      <c r="CE224" s="6" t="s">
        <v>33</v>
      </c>
      <c r="CF224" s="5" t="s">
        <v>84</v>
      </c>
      <c r="CG224" s="6" t="s">
        <v>33</v>
      </c>
      <c r="CH224" s="5" t="s">
        <v>84</v>
      </c>
      <c r="CI224" s="6" t="s">
        <v>33</v>
      </c>
      <c r="CJ224" s="5" t="s">
        <v>84</v>
      </c>
      <c r="CK224" s="6" t="s">
        <v>33</v>
      </c>
      <c r="CL224" s="5" t="s">
        <v>115</v>
      </c>
      <c r="CM224" s="6" t="s">
        <v>33</v>
      </c>
      <c r="CN224" s="5" t="s">
        <v>115</v>
      </c>
      <c r="CO224" s="6" t="s">
        <v>33</v>
      </c>
      <c r="CP224" s="5" t="s">
        <v>115</v>
      </c>
      <c r="CQ224" s="6" t="s">
        <v>33</v>
      </c>
      <c r="CR224" s="5" t="s">
        <v>115</v>
      </c>
      <c r="CS224" s="6" t="s">
        <v>33</v>
      </c>
      <c r="CT224" s="5" t="s">
        <v>122</v>
      </c>
      <c r="CU224" s="6" t="s">
        <v>33</v>
      </c>
      <c r="CV224" s="5" t="s">
        <v>122</v>
      </c>
      <c r="CW224" s="6" t="s">
        <v>33</v>
      </c>
      <c r="CX224" s="5" t="s">
        <v>115</v>
      </c>
      <c r="CY224" s="6" t="s">
        <v>33</v>
      </c>
      <c r="CZ224" s="5" t="s">
        <v>115</v>
      </c>
      <c r="DA224" s="6" t="s">
        <v>33</v>
      </c>
      <c r="DB224" s="5" t="s">
        <v>115</v>
      </c>
      <c r="DC224" s="6" t="s">
        <v>33</v>
      </c>
      <c r="DD224" s="5" t="s">
        <v>115</v>
      </c>
      <c r="DE224" s="6" t="s">
        <v>33</v>
      </c>
      <c r="DF224" s="5" t="s">
        <v>115</v>
      </c>
      <c r="DG224" s="6" t="s">
        <v>33</v>
      </c>
      <c r="DH224" s="5" t="s">
        <v>122</v>
      </c>
      <c r="DI224" s="6" t="s">
        <v>33</v>
      </c>
      <c r="DJ224" s="5" t="s">
        <v>122</v>
      </c>
      <c r="DK224" s="6" t="s">
        <v>33</v>
      </c>
      <c r="DL224" s="5" t="s">
        <v>46</v>
      </c>
      <c r="DM224" s="6" t="s">
        <v>33</v>
      </c>
      <c r="DN224" s="5" t="s">
        <v>46</v>
      </c>
      <c r="DO224" s="6" t="s">
        <v>33</v>
      </c>
      <c r="DP224" s="5" t="s">
        <v>46</v>
      </c>
      <c r="DQ224" s="6" t="s">
        <v>33</v>
      </c>
      <c r="DR224" s="5" t="s">
        <v>46</v>
      </c>
      <c r="DS224" s="6" t="s">
        <v>33</v>
      </c>
      <c r="DT224" s="5" t="s">
        <v>46</v>
      </c>
      <c r="DU224" s="6" t="s">
        <v>33</v>
      </c>
      <c r="DV224" s="5" t="s">
        <v>46</v>
      </c>
      <c r="DW224" s="6" t="s">
        <v>33</v>
      </c>
      <c r="DX224" s="5" t="s">
        <v>46</v>
      </c>
      <c r="DY224" s="6" t="s">
        <v>33</v>
      </c>
      <c r="DZ224" s="5" t="s">
        <v>46</v>
      </c>
      <c r="EA224" s="6" t="s">
        <v>33</v>
      </c>
      <c r="EB224" s="5" t="s">
        <v>46</v>
      </c>
      <c r="EC224" s="6" t="s">
        <v>33</v>
      </c>
      <c r="ED224" s="5" t="s">
        <v>144</v>
      </c>
      <c r="EE224" s="6" t="s">
        <v>33</v>
      </c>
      <c r="EF224" s="5" t="s">
        <v>144</v>
      </c>
      <c r="EG224" s="6" t="s">
        <v>33</v>
      </c>
      <c r="EH224" t="s">
        <v>144</v>
      </c>
    </row>
    <row r="225" spans="2:138">
      <c r="B225" s="7" t="s">
        <v>147</v>
      </c>
      <c r="D225" s="7" t="s">
        <v>147</v>
      </c>
      <c r="F225" s="7" t="s">
        <v>147</v>
      </c>
      <c r="H225" s="7" t="s">
        <v>147</v>
      </c>
      <c r="J225" s="7" t="s">
        <v>147</v>
      </c>
      <c r="L225" s="7" t="s">
        <v>147</v>
      </c>
      <c r="N225" s="7" t="s">
        <v>147</v>
      </c>
      <c r="P225" s="7" t="s">
        <v>147</v>
      </c>
      <c r="R225" s="7" t="s">
        <v>147</v>
      </c>
      <c r="T225" s="7" t="s">
        <v>147</v>
      </c>
      <c r="V225" s="7" t="s">
        <v>147</v>
      </c>
      <c r="X225" s="7" t="s">
        <v>147</v>
      </c>
      <c r="Z225" s="7" t="s">
        <v>147</v>
      </c>
      <c r="AB225" s="7" t="s">
        <v>147</v>
      </c>
      <c r="AD225" s="7" t="s">
        <v>147</v>
      </c>
      <c r="AF225" s="7" t="s">
        <v>147</v>
      </c>
      <c r="AH225" s="7" t="s">
        <v>147</v>
      </c>
      <c r="AJ225" s="7" t="s">
        <v>147</v>
      </c>
      <c r="AL225" s="7" t="s">
        <v>147</v>
      </c>
      <c r="AN225" s="7" t="s">
        <v>147</v>
      </c>
      <c r="AP225" s="7" t="s">
        <v>147</v>
      </c>
      <c r="AR225" s="7" t="s">
        <v>147</v>
      </c>
      <c r="AT225" s="7" t="s">
        <v>147</v>
      </c>
      <c r="AV225" s="7" t="s">
        <v>147</v>
      </c>
      <c r="AX225" s="7" t="s">
        <v>147</v>
      </c>
      <c r="AZ225" s="7" t="s">
        <v>147</v>
      </c>
      <c r="BB225" s="7" t="s">
        <v>147</v>
      </c>
      <c r="BD225" s="7" t="s">
        <v>147</v>
      </c>
      <c r="BF225" s="7" t="s">
        <v>147</v>
      </c>
      <c r="BH225" s="7" t="s">
        <v>147</v>
      </c>
      <c r="BJ225" s="7" t="s">
        <v>147</v>
      </c>
      <c r="BL225" s="7" t="s">
        <v>147</v>
      </c>
      <c r="BN225" s="7" t="s">
        <v>147</v>
      </c>
      <c r="BP225" s="7" t="s">
        <v>147</v>
      </c>
      <c r="BR225" s="8" t="s">
        <v>147</v>
      </c>
      <c r="BS225" s="9"/>
      <c r="BT225" s="8" t="s">
        <v>147</v>
      </c>
      <c r="BU225" s="9"/>
      <c r="BV225" s="8" t="s">
        <v>147</v>
      </c>
      <c r="BW225" s="9"/>
      <c r="BX225" s="8" t="s">
        <v>147</v>
      </c>
      <c r="BY225" s="9"/>
      <c r="BZ225" s="8" t="s">
        <v>147</v>
      </c>
      <c r="CA225" s="9"/>
      <c r="CB225" s="8" t="s">
        <v>147</v>
      </c>
      <c r="CC225" s="9"/>
      <c r="CD225" s="8" t="s">
        <v>147</v>
      </c>
      <c r="CE225" s="9"/>
      <c r="CF225" s="8" t="s">
        <v>147</v>
      </c>
      <c r="CG225" s="9"/>
      <c r="CH225" s="8" t="s">
        <v>147</v>
      </c>
      <c r="CI225" s="9"/>
      <c r="CJ225" s="8" t="s">
        <v>147</v>
      </c>
      <c r="CK225" s="9"/>
      <c r="CL225" s="8" t="s">
        <v>147</v>
      </c>
      <c r="CM225" s="9"/>
      <c r="CN225" s="8" t="s">
        <v>147</v>
      </c>
      <c r="CO225" s="9"/>
      <c r="CP225" s="8" t="s">
        <v>147</v>
      </c>
      <c r="CQ225" s="9"/>
      <c r="CR225" s="8" t="s">
        <v>147</v>
      </c>
      <c r="CS225" s="9"/>
      <c r="CT225" s="8" t="s">
        <v>147</v>
      </c>
      <c r="CU225" s="9"/>
      <c r="CV225" s="8" t="s">
        <v>147</v>
      </c>
      <c r="CW225" s="9"/>
      <c r="CX225" s="8" t="s">
        <v>147</v>
      </c>
      <c r="CY225" s="9"/>
      <c r="CZ225" s="8" t="s">
        <v>147</v>
      </c>
      <c r="DA225" s="9"/>
      <c r="DB225" s="8" t="s">
        <v>147</v>
      </c>
      <c r="DC225" s="9"/>
      <c r="DD225" s="8" t="s">
        <v>147</v>
      </c>
      <c r="DE225" s="9"/>
      <c r="DF225" s="8" t="s">
        <v>147</v>
      </c>
      <c r="DG225" s="9"/>
      <c r="DH225" s="8" t="s">
        <v>147</v>
      </c>
      <c r="DI225" s="9"/>
      <c r="DJ225" s="8" t="s">
        <v>147</v>
      </c>
      <c r="DK225" s="9"/>
      <c r="DL225" s="8" t="s">
        <v>147</v>
      </c>
      <c r="DM225" s="9"/>
      <c r="DN225" s="8" t="s">
        <v>147</v>
      </c>
      <c r="DO225" s="9"/>
      <c r="DP225" s="8" t="s">
        <v>147</v>
      </c>
      <c r="DQ225" s="9"/>
      <c r="DR225" s="8" t="s">
        <v>147</v>
      </c>
      <c r="DS225" s="9"/>
      <c r="DT225" s="8" t="s">
        <v>147</v>
      </c>
      <c r="DU225" s="9"/>
      <c r="DV225" s="8" t="s">
        <v>147</v>
      </c>
      <c r="DW225" s="9"/>
      <c r="DX225" s="8" t="s">
        <v>147</v>
      </c>
      <c r="DY225" s="9"/>
      <c r="DZ225" s="8" t="s">
        <v>147</v>
      </c>
      <c r="EA225" s="9"/>
      <c r="EB225" s="8" t="s">
        <v>147</v>
      </c>
      <c r="EC225" s="9"/>
      <c r="ED225" s="8" t="s">
        <v>147</v>
      </c>
      <c r="EE225" s="9"/>
      <c r="EF225" s="8" t="s">
        <v>147</v>
      </c>
      <c r="EG225" s="9"/>
      <c r="EH225" s="7" t="s">
        <v>147</v>
      </c>
    </row>
    <row r="226" spans="1:138">
      <c r="A226">
        <v>1</v>
      </c>
      <c r="B226" s="5">
        <v>1</v>
      </c>
      <c r="C226" s="5">
        <v>2</v>
      </c>
      <c r="D226" s="5">
        <v>2</v>
      </c>
      <c r="E226" s="5">
        <v>3</v>
      </c>
      <c r="F226" s="5">
        <v>3</v>
      </c>
      <c r="G226" s="5">
        <v>4</v>
      </c>
      <c r="H226" s="5">
        <v>4</v>
      </c>
      <c r="I226" s="5">
        <v>5</v>
      </c>
      <c r="J226" s="5">
        <v>5</v>
      </c>
      <c r="K226" s="5">
        <v>6</v>
      </c>
      <c r="L226" s="5">
        <v>6</v>
      </c>
      <c r="M226" s="5">
        <v>7</v>
      </c>
      <c r="N226" s="5">
        <v>7</v>
      </c>
      <c r="O226" s="5">
        <v>8</v>
      </c>
      <c r="P226" s="5">
        <v>8</v>
      </c>
      <c r="Q226" s="5">
        <v>9</v>
      </c>
      <c r="R226" s="5">
        <v>9</v>
      </c>
      <c r="S226" s="5">
        <v>10</v>
      </c>
      <c r="T226" s="5">
        <v>10</v>
      </c>
      <c r="U226" s="5">
        <v>11</v>
      </c>
      <c r="V226" s="5">
        <v>11</v>
      </c>
      <c r="W226" s="5">
        <v>12</v>
      </c>
      <c r="X226" s="5">
        <v>12</v>
      </c>
      <c r="Y226" s="5">
        <v>13</v>
      </c>
      <c r="Z226" s="5">
        <v>13</v>
      </c>
      <c r="AA226" s="5">
        <v>14</v>
      </c>
      <c r="AB226" s="5">
        <v>14</v>
      </c>
      <c r="AC226" s="5">
        <v>15</v>
      </c>
      <c r="AD226" s="5">
        <v>15</v>
      </c>
      <c r="AE226" s="5">
        <v>16</v>
      </c>
      <c r="AF226" s="5">
        <v>16</v>
      </c>
      <c r="AG226" s="5">
        <v>17</v>
      </c>
      <c r="AH226" s="5">
        <v>17</v>
      </c>
      <c r="AI226" s="5">
        <v>18</v>
      </c>
      <c r="AJ226" s="5">
        <v>18</v>
      </c>
      <c r="AK226" s="5">
        <v>19</v>
      </c>
      <c r="AL226" s="5">
        <v>19</v>
      </c>
      <c r="AM226" s="5">
        <v>20</v>
      </c>
      <c r="AN226" s="5">
        <v>20</v>
      </c>
      <c r="AO226" s="5">
        <v>21</v>
      </c>
      <c r="AP226" s="5">
        <v>21</v>
      </c>
      <c r="AQ226" s="5">
        <v>22</v>
      </c>
      <c r="AR226" s="5">
        <v>22</v>
      </c>
      <c r="AS226" s="5">
        <v>23</v>
      </c>
      <c r="AT226" s="5">
        <v>23</v>
      </c>
      <c r="AU226" s="5">
        <v>24</v>
      </c>
      <c r="AV226" s="5">
        <v>24</v>
      </c>
      <c r="AW226" s="5">
        <v>25</v>
      </c>
      <c r="AX226" s="5">
        <v>25</v>
      </c>
      <c r="AY226" s="5">
        <v>26</v>
      </c>
      <c r="AZ226" s="5">
        <v>26</v>
      </c>
      <c r="BA226" s="5">
        <v>27</v>
      </c>
      <c r="BB226" s="5">
        <v>27</v>
      </c>
      <c r="BC226" s="5">
        <v>28</v>
      </c>
      <c r="BD226" s="5">
        <v>28</v>
      </c>
      <c r="BE226" s="5">
        <v>29</v>
      </c>
      <c r="BF226" s="5">
        <v>29</v>
      </c>
      <c r="BG226" s="5">
        <v>30</v>
      </c>
      <c r="BH226" s="5">
        <v>30</v>
      </c>
      <c r="BI226" s="5">
        <v>31</v>
      </c>
      <c r="BJ226" s="5">
        <v>31</v>
      </c>
      <c r="BK226" s="5">
        <v>32</v>
      </c>
      <c r="BL226" s="5">
        <v>32</v>
      </c>
      <c r="BM226" s="5">
        <v>33</v>
      </c>
      <c r="BN226" s="5">
        <v>33</v>
      </c>
      <c r="BO226" s="5">
        <v>34</v>
      </c>
      <c r="BP226" s="5">
        <v>34</v>
      </c>
      <c r="BQ226" s="5">
        <v>35</v>
      </c>
      <c r="BR226" s="5">
        <v>35</v>
      </c>
      <c r="BS226" s="5">
        <v>36</v>
      </c>
      <c r="BT226" s="5">
        <v>36</v>
      </c>
      <c r="BU226" s="5">
        <v>37</v>
      </c>
      <c r="BV226" s="5">
        <v>37</v>
      </c>
      <c r="BW226" s="5">
        <v>38</v>
      </c>
      <c r="BX226" s="5">
        <v>38</v>
      </c>
      <c r="BY226" s="5">
        <v>39</v>
      </c>
      <c r="BZ226" s="5">
        <v>39</v>
      </c>
      <c r="CA226" s="5">
        <v>40</v>
      </c>
      <c r="CB226" s="5">
        <v>40</v>
      </c>
      <c r="CC226" s="5">
        <v>41</v>
      </c>
      <c r="CD226" s="5">
        <v>41</v>
      </c>
      <c r="CE226" s="5">
        <v>42</v>
      </c>
      <c r="CF226" s="5">
        <v>42</v>
      </c>
      <c r="CG226" s="5">
        <v>43</v>
      </c>
      <c r="CH226" s="5">
        <v>43</v>
      </c>
      <c r="CI226" s="5">
        <v>44</v>
      </c>
      <c r="CJ226" s="5">
        <v>44</v>
      </c>
      <c r="CK226" s="5">
        <v>45</v>
      </c>
      <c r="CL226" s="5">
        <v>45</v>
      </c>
      <c r="CM226" s="5">
        <v>46</v>
      </c>
      <c r="CN226" s="5">
        <v>46</v>
      </c>
      <c r="CO226" s="5">
        <v>47</v>
      </c>
      <c r="CP226" s="5">
        <v>47</v>
      </c>
      <c r="CQ226" s="5">
        <v>48</v>
      </c>
      <c r="CR226" s="5">
        <v>48</v>
      </c>
      <c r="CS226" s="5">
        <v>49</v>
      </c>
      <c r="CT226" s="5">
        <v>49</v>
      </c>
      <c r="CU226" s="5">
        <v>50</v>
      </c>
      <c r="CV226" s="5">
        <v>50</v>
      </c>
      <c r="CW226" s="5">
        <v>51</v>
      </c>
      <c r="CX226" s="5">
        <v>51</v>
      </c>
      <c r="CY226" s="5">
        <v>52</v>
      </c>
      <c r="CZ226" s="5">
        <v>52</v>
      </c>
      <c r="DA226" s="5">
        <v>53</v>
      </c>
      <c r="DB226" s="5">
        <v>53</v>
      </c>
      <c r="DC226" s="5">
        <v>54</v>
      </c>
      <c r="DD226" s="5">
        <v>54</v>
      </c>
      <c r="DE226" s="5">
        <v>55</v>
      </c>
      <c r="DF226" s="5">
        <v>55</v>
      </c>
      <c r="DG226" s="5">
        <v>56</v>
      </c>
      <c r="DH226" s="5">
        <v>56</v>
      </c>
      <c r="DI226" s="5">
        <v>57</v>
      </c>
      <c r="DJ226" s="5">
        <v>57</v>
      </c>
      <c r="DK226" s="5">
        <v>58</v>
      </c>
      <c r="DL226" s="5">
        <v>58</v>
      </c>
      <c r="DM226" s="5">
        <v>59</v>
      </c>
      <c r="DN226" s="5">
        <v>59</v>
      </c>
      <c r="DO226" s="5">
        <v>60</v>
      </c>
      <c r="DP226" s="5">
        <v>60</v>
      </c>
      <c r="DQ226" s="5">
        <v>61</v>
      </c>
      <c r="DR226" s="5">
        <v>61</v>
      </c>
      <c r="DS226" s="5">
        <v>62</v>
      </c>
      <c r="DT226" s="5">
        <v>62</v>
      </c>
      <c r="DU226" s="5">
        <v>63</v>
      </c>
      <c r="DV226" s="5">
        <v>63</v>
      </c>
      <c r="DW226" s="5">
        <v>64</v>
      </c>
      <c r="DX226" s="5">
        <v>64</v>
      </c>
      <c r="DY226" s="5">
        <v>65</v>
      </c>
      <c r="DZ226" s="5">
        <v>65</v>
      </c>
      <c r="EA226" s="5">
        <v>66</v>
      </c>
      <c r="EB226" s="5">
        <v>66</v>
      </c>
      <c r="EC226" s="5">
        <v>67</v>
      </c>
      <c r="ED226" s="5">
        <v>67</v>
      </c>
      <c r="EE226" s="5">
        <v>68</v>
      </c>
      <c r="EF226" s="5">
        <v>68</v>
      </c>
      <c r="EG226" s="5">
        <v>69</v>
      </c>
      <c r="EH226">
        <v>69</v>
      </c>
    </row>
  </sheetData>
  <sortState ref="A75:L212">
    <sortCondition ref="L75:L21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A1" sqref="A1"/>
    </sheetView>
  </sheetViews>
  <sheetFormatPr defaultColWidth="10.2857142857143" defaultRowHeight="15"/>
  <cols>
    <col min="1" max="1" width="15" customWidth="1"/>
    <col min="2" max="2" width="16" customWidth="1"/>
    <col min="3" max="3" width="19" customWidth="1"/>
    <col min="4" max="4" width="31" customWidth="1"/>
    <col min="5" max="5" width="17" customWidth="1"/>
    <col min="6" max="6" width="20" customWidth="1"/>
    <col min="7" max="9" width="15" customWidth="1"/>
    <col min="10" max="10" width="16" customWidth="1"/>
    <col min="11" max="11" width="15" customWidth="1"/>
  </cols>
  <sheetData>
    <row r="1" spans="1:11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148</v>
      </c>
      <c r="K1" s="1" t="s">
        <v>17</v>
      </c>
    </row>
    <row r="2" spans="1:11">
      <c r="A2" s="2" t="s">
        <v>18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2" t="s">
        <v>23</v>
      </c>
      <c r="H2" s="2" t="s">
        <v>21</v>
      </c>
      <c r="I2" s="2" t="s">
        <v>21</v>
      </c>
      <c r="J2" s="2" t="s">
        <v>149</v>
      </c>
      <c r="K2" s="2" t="s">
        <v>18</v>
      </c>
    </row>
    <row r="3" spans="1:11">
      <c r="A3" s="3" t="str">
        <f>HYPERLINK("https://www.analog.com/zh/adp1031#details","ADP1031")</f>
        <v>ADP1031</v>
      </c>
      <c r="B3">
        <v>7</v>
      </c>
      <c r="C3">
        <v>1.5e-8</v>
      </c>
      <c r="D3" t="s">
        <v>18</v>
      </c>
      <c r="E3">
        <v>6</v>
      </c>
      <c r="F3">
        <v>2500</v>
      </c>
      <c r="G3">
        <v>25000</v>
      </c>
      <c r="H3">
        <v>1.8</v>
      </c>
      <c r="I3">
        <v>5.5</v>
      </c>
      <c r="J3">
        <v>5.18</v>
      </c>
      <c r="K3" t="s">
        <v>38</v>
      </c>
    </row>
    <row r="4" spans="1:11">
      <c r="A4" s="3" t="str">
        <f>HYPERLINK("https://www.analog.com/zh/adum6028#details","ADUM6028")</f>
        <v>ADUM6028</v>
      </c>
      <c r="B4">
        <v>0</v>
      </c>
      <c r="C4" t="s">
        <v>18</v>
      </c>
      <c r="D4">
        <v>0.06</v>
      </c>
      <c r="E4">
        <v>3</v>
      </c>
      <c r="F4">
        <v>5000</v>
      </c>
      <c r="G4" t="s">
        <v>18</v>
      </c>
      <c r="H4">
        <v>3</v>
      </c>
      <c r="I4">
        <v>5.5</v>
      </c>
      <c r="J4">
        <v>3.95</v>
      </c>
      <c r="K4" t="s">
        <v>42</v>
      </c>
    </row>
    <row r="5" spans="1:11">
      <c r="A5" s="3" t="str">
        <f>HYPERLINK("https://www.analog.com/zh/adum5020#details","ADUM5020")</f>
        <v>ADUM5020</v>
      </c>
      <c r="B5">
        <v>0</v>
      </c>
      <c r="C5" t="s">
        <v>18</v>
      </c>
      <c r="D5">
        <v>0.1</v>
      </c>
      <c r="E5">
        <v>3</v>
      </c>
      <c r="F5">
        <v>3000</v>
      </c>
      <c r="G5" t="s">
        <v>18</v>
      </c>
      <c r="H5">
        <v>3</v>
      </c>
      <c r="I5">
        <v>5.5</v>
      </c>
      <c r="J5">
        <v>3.09</v>
      </c>
      <c r="K5" t="s">
        <v>46</v>
      </c>
    </row>
    <row r="6" spans="1:11">
      <c r="A6" s="3" t="str">
        <f>HYPERLINK("https://www.analog.com/zh/adum5028#details","ADUM5028")</f>
        <v>ADUM5028</v>
      </c>
      <c r="B6">
        <v>0</v>
      </c>
      <c r="C6" t="s">
        <v>18</v>
      </c>
      <c r="D6">
        <v>0.06</v>
      </c>
      <c r="E6">
        <v>3</v>
      </c>
      <c r="F6">
        <v>3000</v>
      </c>
      <c r="G6" t="s">
        <v>18</v>
      </c>
      <c r="H6">
        <v>3</v>
      </c>
      <c r="I6">
        <v>5.5</v>
      </c>
      <c r="J6">
        <v>3.19</v>
      </c>
      <c r="K6" t="s">
        <v>42</v>
      </c>
    </row>
    <row r="7" spans="1:11">
      <c r="A7" s="3" t="str">
        <f>HYPERLINK("https://www.analog.com/zh/adum6020#details","ADUM6020")</f>
        <v>ADUM6020</v>
      </c>
      <c r="B7">
        <v>0</v>
      </c>
      <c r="C7" t="s">
        <v>18</v>
      </c>
      <c r="D7">
        <v>0.1</v>
      </c>
      <c r="E7">
        <v>3</v>
      </c>
      <c r="F7">
        <v>5000</v>
      </c>
      <c r="G7" t="s">
        <v>18</v>
      </c>
      <c r="H7">
        <v>3</v>
      </c>
      <c r="I7">
        <v>5.5</v>
      </c>
      <c r="J7">
        <v>3.85</v>
      </c>
      <c r="K7" t="s">
        <v>49</v>
      </c>
    </row>
    <row r="8" spans="1:11">
      <c r="A8" s="3" t="str">
        <f>HYPERLINK("https://www.analog.com/zh/ltm2889#details","LTM2889-3")</f>
        <v>LTM2889-3</v>
      </c>
      <c r="B8">
        <v>1</v>
      </c>
      <c r="C8">
        <v>2.75e-7</v>
      </c>
      <c r="D8">
        <v>0.125</v>
      </c>
      <c r="E8">
        <v>3</v>
      </c>
      <c r="F8">
        <v>2500</v>
      </c>
      <c r="G8">
        <v>30000</v>
      </c>
      <c r="H8">
        <v>1.62</v>
      </c>
      <c r="I8">
        <v>5.5</v>
      </c>
      <c r="J8">
        <v>9.96</v>
      </c>
      <c r="K8" t="s">
        <v>54</v>
      </c>
    </row>
    <row r="9" spans="1:11">
      <c r="A9" s="3" t="str">
        <f>HYPERLINK("https://www.analog.com/zh/ltm2889#details","LTM2889-5")</f>
        <v>LTM2889-5</v>
      </c>
      <c r="B9">
        <v>1</v>
      </c>
      <c r="C9">
        <v>2.75e-7</v>
      </c>
      <c r="D9">
        <v>0.2</v>
      </c>
      <c r="E9">
        <v>3</v>
      </c>
      <c r="F9">
        <v>2500</v>
      </c>
      <c r="G9">
        <v>30000</v>
      </c>
      <c r="H9">
        <v>1.62</v>
      </c>
      <c r="I9">
        <v>5.5</v>
      </c>
      <c r="J9">
        <v>9.96</v>
      </c>
      <c r="K9" t="s">
        <v>54</v>
      </c>
    </row>
    <row r="10" spans="1:11">
      <c r="A10" s="3" t="str">
        <f>HYPERLINK("https://www.analog.com/zh/adum5410#details","ADUM5410")</f>
        <v>ADUM5410</v>
      </c>
      <c r="B10">
        <v>4</v>
      </c>
      <c r="C10">
        <v>1.4e-8</v>
      </c>
      <c r="D10">
        <v>0.03</v>
      </c>
      <c r="E10">
        <v>3</v>
      </c>
      <c r="F10">
        <v>2500</v>
      </c>
      <c r="G10">
        <v>75000</v>
      </c>
      <c r="H10">
        <v>3</v>
      </c>
      <c r="I10">
        <v>5.5</v>
      </c>
      <c r="J10">
        <v>3.45</v>
      </c>
      <c r="K10" t="s">
        <v>61</v>
      </c>
    </row>
    <row r="11" spans="1:11">
      <c r="A11" s="3" t="str">
        <f>HYPERLINK("https://www.analog.com/zh/adum5411#details","ADUM5411")</f>
        <v>ADUM5411</v>
      </c>
      <c r="B11">
        <v>4</v>
      </c>
      <c r="C11">
        <v>1.4e-8</v>
      </c>
      <c r="D11">
        <v>0.03</v>
      </c>
      <c r="E11">
        <v>3</v>
      </c>
      <c r="F11">
        <v>2500</v>
      </c>
      <c r="G11">
        <v>75000</v>
      </c>
      <c r="H11">
        <v>3</v>
      </c>
      <c r="I11">
        <v>5.5</v>
      </c>
      <c r="J11">
        <v>3.45</v>
      </c>
      <c r="K11" t="s">
        <v>61</v>
      </c>
    </row>
    <row r="12" spans="1:11">
      <c r="A12" s="3" t="str">
        <f>HYPERLINK("https://www.analog.com/zh/adum5412#details","ADUM5412")</f>
        <v>ADUM5412</v>
      </c>
      <c r="B12">
        <v>4</v>
      </c>
      <c r="C12">
        <v>1.4e-8</v>
      </c>
      <c r="D12">
        <v>0.03</v>
      </c>
      <c r="E12">
        <v>3</v>
      </c>
      <c r="F12">
        <v>2500</v>
      </c>
      <c r="G12">
        <v>75000</v>
      </c>
      <c r="H12">
        <v>3</v>
      </c>
      <c r="I12">
        <v>5.5</v>
      </c>
      <c r="J12">
        <v>3.45</v>
      </c>
      <c r="K12" t="s">
        <v>61</v>
      </c>
    </row>
    <row r="13" spans="1:11">
      <c r="A13" s="3" t="str">
        <f>HYPERLINK("https://www.analog.com/zh/adum6410#details","ADUM6410")</f>
        <v>ADUM6410</v>
      </c>
      <c r="B13">
        <v>4</v>
      </c>
      <c r="C13">
        <v>1.4e-8</v>
      </c>
      <c r="D13">
        <v>0.03</v>
      </c>
      <c r="E13">
        <v>3</v>
      </c>
      <c r="F13">
        <v>3750</v>
      </c>
      <c r="G13">
        <v>75000</v>
      </c>
      <c r="H13">
        <v>3</v>
      </c>
      <c r="I13">
        <v>5.5</v>
      </c>
      <c r="J13">
        <v>4.79</v>
      </c>
      <c r="K13" t="s">
        <v>61</v>
      </c>
    </row>
    <row r="14" spans="1:11">
      <c r="A14" s="3" t="str">
        <f>HYPERLINK("https://www.analog.com/zh/adum6411#details","ADUM6411")</f>
        <v>ADUM6411</v>
      </c>
      <c r="B14">
        <v>4</v>
      </c>
      <c r="C14">
        <v>1.4e-8</v>
      </c>
      <c r="D14">
        <v>0.03</v>
      </c>
      <c r="E14">
        <v>3</v>
      </c>
      <c r="F14">
        <v>3750</v>
      </c>
      <c r="G14">
        <v>75000</v>
      </c>
      <c r="H14">
        <v>3</v>
      </c>
      <c r="I14">
        <v>5.5</v>
      </c>
      <c r="J14">
        <v>4.79</v>
      </c>
      <c r="K14" t="s">
        <v>61</v>
      </c>
    </row>
    <row r="15" spans="1:11">
      <c r="A15" s="3" t="str">
        <f>HYPERLINK("https://www.analog.com/zh/adum6412#details","ADUM6412")</f>
        <v>ADUM6412</v>
      </c>
      <c r="B15">
        <v>4</v>
      </c>
      <c r="C15">
        <v>1.4e-8</v>
      </c>
      <c r="D15">
        <v>0.03</v>
      </c>
      <c r="E15">
        <v>3</v>
      </c>
      <c r="F15">
        <v>3750</v>
      </c>
      <c r="G15">
        <v>75000</v>
      </c>
      <c r="H15">
        <v>3</v>
      </c>
      <c r="I15">
        <v>5.5</v>
      </c>
      <c r="J15">
        <v>4.79</v>
      </c>
      <c r="K15" t="s">
        <v>61</v>
      </c>
    </row>
    <row r="16" spans="1:11">
      <c r="A16" s="3" t="str">
        <f>HYPERLINK("https://www.analog.com/zh/ltm2885#details","LTM2885")</f>
        <v>LTM2885</v>
      </c>
      <c r="B16">
        <v>1</v>
      </c>
      <c r="C16" t="s">
        <v>18</v>
      </c>
      <c r="D16">
        <v>0.2</v>
      </c>
      <c r="E16">
        <v>4.75</v>
      </c>
      <c r="F16">
        <v>6500</v>
      </c>
      <c r="G16">
        <v>50000</v>
      </c>
      <c r="H16">
        <v>1.62</v>
      </c>
      <c r="I16">
        <v>5.5</v>
      </c>
      <c r="J16">
        <v>11.98</v>
      </c>
      <c r="K16" t="s">
        <v>71</v>
      </c>
    </row>
    <row r="17" spans="1:11">
      <c r="A17" s="3" t="str">
        <f>HYPERLINK("https://www.analog.com/zh/ltm2887#details","LTM2887-3I")</f>
        <v>LTM2887-3I</v>
      </c>
      <c r="B17">
        <v>6</v>
      </c>
      <c r="C17">
        <v>1e-7</v>
      </c>
      <c r="D17">
        <v>0.1</v>
      </c>
      <c r="E17">
        <v>0.6</v>
      </c>
      <c r="F17">
        <v>2500</v>
      </c>
      <c r="G17">
        <v>30000</v>
      </c>
      <c r="H17">
        <v>3</v>
      </c>
      <c r="I17">
        <v>5.5</v>
      </c>
      <c r="J17">
        <v>12.25</v>
      </c>
      <c r="K17" t="s">
        <v>54</v>
      </c>
    </row>
    <row r="18" spans="1:11">
      <c r="A18" s="3" t="str">
        <f>HYPERLINK("https://www.analog.com/zh/ltm2887#details","LTM2887-3S")</f>
        <v>LTM2887-3S</v>
      </c>
      <c r="B18">
        <v>6</v>
      </c>
      <c r="C18">
        <v>1e-7</v>
      </c>
      <c r="D18">
        <v>0.1</v>
      </c>
      <c r="E18">
        <v>0.6</v>
      </c>
      <c r="F18">
        <v>2500</v>
      </c>
      <c r="G18">
        <v>30000</v>
      </c>
      <c r="H18">
        <v>1.62</v>
      </c>
      <c r="I18">
        <v>5.5</v>
      </c>
      <c r="J18">
        <v>12.25</v>
      </c>
      <c r="K18" t="s">
        <v>54</v>
      </c>
    </row>
    <row r="19" spans="1:11">
      <c r="A19" s="3" t="str">
        <f>HYPERLINK("https://www.analog.com/zh/ltm2887#details","LTM2887-5I")</f>
        <v>LTM2887-5I</v>
      </c>
      <c r="B19">
        <v>6</v>
      </c>
      <c r="C19">
        <v>1e-7</v>
      </c>
      <c r="D19">
        <v>0.1</v>
      </c>
      <c r="E19">
        <v>0.6</v>
      </c>
      <c r="F19">
        <v>2500</v>
      </c>
      <c r="G19">
        <v>30000</v>
      </c>
      <c r="H19">
        <v>3</v>
      </c>
      <c r="I19">
        <v>5.5</v>
      </c>
      <c r="J19">
        <v>12.25</v>
      </c>
      <c r="K19" t="s">
        <v>54</v>
      </c>
    </row>
    <row r="20" spans="1:11">
      <c r="A20" s="3" t="str">
        <f>HYPERLINK("https://www.analog.com/zh/ltm2887#details","LTM2887-5S")</f>
        <v>LTM2887-5S</v>
      </c>
      <c r="B20">
        <v>6</v>
      </c>
      <c r="C20">
        <v>1e-7</v>
      </c>
      <c r="D20">
        <v>0.1</v>
      </c>
      <c r="E20">
        <v>0.6</v>
      </c>
      <c r="F20">
        <v>2500</v>
      </c>
      <c r="G20">
        <v>30000</v>
      </c>
      <c r="H20">
        <v>1.62</v>
      </c>
      <c r="I20">
        <v>5.5</v>
      </c>
      <c r="J20">
        <v>12.25</v>
      </c>
      <c r="K20" t="s">
        <v>54</v>
      </c>
    </row>
    <row r="21" spans="1:11">
      <c r="A21" s="3" t="str">
        <f>HYPERLINK("https://www.analog.com/zh/ltm2884#details","LTM2884")</f>
        <v>LTM2884</v>
      </c>
      <c r="B21">
        <v>1</v>
      </c>
      <c r="C21">
        <v>3e-7</v>
      </c>
      <c r="D21">
        <v>0.5</v>
      </c>
      <c r="E21">
        <v>4.75</v>
      </c>
      <c r="F21">
        <v>2500</v>
      </c>
      <c r="G21">
        <v>30000</v>
      </c>
      <c r="H21">
        <v>4.4</v>
      </c>
      <c r="I21">
        <v>16.5</v>
      </c>
      <c r="J21">
        <v>17.33</v>
      </c>
      <c r="K21" t="s">
        <v>81</v>
      </c>
    </row>
    <row r="22" spans="1:11">
      <c r="A22" s="3" t="str">
        <f>HYPERLINK("https://www.analog.com/zh/adm3260#details","ADM3260")</f>
        <v>ADM3260</v>
      </c>
      <c r="B22">
        <v>2</v>
      </c>
      <c r="C22">
        <v>9.5e-8</v>
      </c>
      <c r="D22">
        <v>0.03</v>
      </c>
      <c r="E22">
        <v>4.5</v>
      </c>
      <c r="F22">
        <v>2500</v>
      </c>
      <c r="G22">
        <v>25000</v>
      </c>
      <c r="H22">
        <v>3</v>
      </c>
      <c r="I22">
        <v>5.5</v>
      </c>
      <c r="J22">
        <v>2.99</v>
      </c>
      <c r="K22" t="s">
        <v>84</v>
      </c>
    </row>
    <row r="23" spans="1:11">
      <c r="A23" s="3" t="str">
        <f>HYPERLINK("https://www.analog.com/zh/adum4470#details","ADUM4470")</f>
        <v>ADUM4470</v>
      </c>
      <c r="B23">
        <v>4</v>
      </c>
      <c r="C23">
        <v>6e-8</v>
      </c>
      <c r="D23">
        <v>0.4</v>
      </c>
      <c r="E23">
        <v>3.3</v>
      </c>
      <c r="F23">
        <v>5000</v>
      </c>
      <c r="G23">
        <v>25000</v>
      </c>
      <c r="H23">
        <v>3</v>
      </c>
      <c r="I23">
        <v>5.5</v>
      </c>
      <c r="J23">
        <v>4.45</v>
      </c>
      <c r="K23" t="s">
        <v>88</v>
      </c>
    </row>
    <row r="24" spans="1:11">
      <c r="A24" s="3" t="str">
        <f>HYPERLINK("https://www.analog.com/zh/adum4471#details","ADUM4471")</f>
        <v>ADUM4471</v>
      </c>
      <c r="B24">
        <v>4</v>
      </c>
      <c r="C24">
        <v>6e-8</v>
      </c>
      <c r="D24">
        <v>0.4</v>
      </c>
      <c r="E24">
        <v>3.3</v>
      </c>
      <c r="F24">
        <v>5000</v>
      </c>
      <c r="G24">
        <v>25000</v>
      </c>
      <c r="H24">
        <v>3</v>
      </c>
      <c r="I24">
        <v>5.5</v>
      </c>
      <c r="J24">
        <v>4.45</v>
      </c>
      <c r="K24" t="s">
        <v>88</v>
      </c>
    </row>
    <row r="25" spans="1:11">
      <c r="A25" s="3" t="str">
        <f>HYPERLINK("https://www.analog.com/zh/adum4472#details","ADUM4472")</f>
        <v>ADUM4472</v>
      </c>
      <c r="B25">
        <v>4</v>
      </c>
      <c r="C25">
        <v>6e-8</v>
      </c>
      <c r="D25">
        <v>0.4</v>
      </c>
      <c r="E25">
        <v>3.3</v>
      </c>
      <c r="F25">
        <v>5000</v>
      </c>
      <c r="G25">
        <v>25000</v>
      </c>
      <c r="H25">
        <v>3</v>
      </c>
      <c r="I25">
        <v>5.5</v>
      </c>
      <c r="J25">
        <v>4.45</v>
      </c>
      <c r="K25" t="s">
        <v>88</v>
      </c>
    </row>
    <row r="26" spans="1:11">
      <c r="A26" s="3" t="str">
        <f>HYPERLINK("https://www.analog.com/zh/adum4473#details","ADUM4473")</f>
        <v>ADUM4473</v>
      </c>
      <c r="B26">
        <v>4</v>
      </c>
      <c r="C26">
        <v>6e-8</v>
      </c>
      <c r="D26">
        <v>0.4</v>
      </c>
      <c r="E26">
        <v>3.3</v>
      </c>
      <c r="F26">
        <v>5000</v>
      </c>
      <c r="G26">
        <v>25000</v>
      </c>
      <c r="H26">
        <v>3</v>
      </c>
      <c r="I26">
        <v>5.5</v>
      </c>
      <c r="J26">
        <v>4.45</v>
      </c>
      <c r="K26" t="s">
        <v>88</v>
      </c>
    </row>
    <row r="27" spans="1:11">
      <c r="A27" s="3" t="str">
        <f>HYPERLINK("https://www.analog.com/zh/adum4474#details","ADUM4474")</f>
        <v>ADUM4474</v>
      </c>
      <c r="B27">
        <v>4</v>
      </c>
      <c r="C27">
        <v>6e-8</v>
      </c>
      <c r="D27">
        <v>0.4</v>
      </c>
      <c r="E27">
        <v>3.3</v>
      </c>
      <c r="F27">
        <v>5000</v>
      </c>
      <c r="G27">
        <v>25000</v>
      </c>
      <c r="H27">
        <v>3</v>
      </c>
      <c r="I27">
        <v>5.5</v>
      </c>
      <c r="J27">
        <v>4.45</v>
      </c>
      <c r="K27" t="s">
        <v>88</v>
      </c>
    </row>
    <row r="28" spans="1:11">
      <c r="A28" s="3" t="str">
        <f>HYPERLINK("https://www.analog.com/zh/adum5210#details","ADUM5210")</f>
        <v>ADUM5210</v>
      </c>
      <c r="B28">
        <v>2</v>
      </c>
      <c r="C28">
        <v>2.9e-8</v>
      </c>
      <c r="D28">
        <v>0.03</v>
      </c>
      <c r="E28">
        <v>3.085</v>
      </c>
      <c r="F28">
        <v>2500</v>
      </c>
      <c r="G28">
        <v>25000</v>
      </c>
      <c r="H28">
        <v>3</v>
      </c>
      <c r="I28">
        <v>5.5</v>
      </c>
      <c r="J28">
        <v>2.32</v>
      </c>
      <c r="K28" t="s">
        <v>84</v>
      </c>
    </row>
    <row r="29" spans="1:11">
      <c r="A29" s="3" t="str">
        <f>HYPERLINK("https://www.analog.com/zh/adum5211#details","ADUM5211")</f>
        <v>ADUM5211</v>
      </c>
      <c r="B29">
        <v>2</v>
      </c>
      <c r="C29">
        <v>2.9e-8</v>
      </c>
      <c r="D29">
        <v>0.03</v>
      </c>
      <c r="E29">
        <v>3.085</v>
      </c>
      <c r="F29">
        <v>2500</v>
      </c>
      <c r="G29">
        <v>25000</v>
      </c>
      <c r="H29">
        <v>3</v>
      </c>
      <c r="I29">
        <v>5.5</v>
      </c>
      <c r="J29">
        <v>2.32</v>
      </c>
      <c r="K29" t="s">
        <v>84</v>
      </c>
    </row>
    <row r="30" spans="1:11">
      <c r="A30" s="3" t="str">
        <f>HYPERLINK("https://www.analog.com/zh/adum5212#details","ADUM5212")</f>
        <v>ADUM5212</v>
      </c>
      <c r="B30">
        <v>2</v>
      </c>
      <c r="C30">
        <v>2.9e-8</v>
      </c>
      <c r="D30">
        <v>0.03</v>
      </c>
      <c r="E30">
        <v>3.085</v>
      </c>
      <c r="F30">
        <v>2500</v>
      </c>
      <c r="G30">
        <v>25000</v>
      </c>
      <c r="H30">
        <v>3</v>
      </c>
      <c r="I30">
        <v>5.5</v>
      </c>
      <c r="J30">
        <v>2.32</v>
      </c>
      <c r="K30" t="s">
        <v>84</v>
      </c>
    </row>
    <row r="31" spans="1:11">
      <c r="A31" s="3" t="str">
        <f>HYPERLINK("https://www.analog.com/zh/adum6210#details","ADUM6210")</f>
        <v>ADUM6210</v>
      </c>
      <c r="B31">
        <v>2</v>
      </c>
      <c r="C31">
        <v>2.9e-8</v>
      </c>
      <c r="D31">
        <v>0.03</v>
      </c>
      <c r="E31">
        <v>3.085</v>
      </c>
      <c r="F31">
        <v>3750</v>
      </c>
      <c r="G31">
        <v>25000</v>
      </c>
      <c r="H31">
        <v>3</v>
      </c>
      <c r="I31">
        <v>5.5</v>
      </c>
      <c r="J31">
        <v>3.36</v>
      </c>
      <c r="K31" t="s">
        <v>84</v>
      </c>
    </row>
    <row r="32" spans="1:11">
      <c r="A32" s="3" t="str">
        <f>HYPERLINK("https://www.analog.com/zh/adum6211#details","ADUM6211")</f>
        <v>ADUM6211</v>
      </c>
      <c r="B32">
        <v>2</v>
      </c>
      <c r="C32">
        <v>2.9e-8</v>
      </c>
      <c r="D32">
        <v>0.03</v>
      </c>
      <c r="E32">
        <v>3.085</v>
      </c>
      <c r="F32">
        <v>3750</v>
      </c>
      <c r="G32">
        <v>25000</v>
      </c>
      <c r="H32">
        <v>3</v>
      </c>
      <c r="I32">
        <v>5.5</v>
      </c>
      <c r="J32">
        <v>3.36</v>
      </c>
      <c r="K32" t="s">
        <v>84</v>
      </c>
    </row>
    <row r="33" spans="1:11">
      <c r="A33" s="3" t="str">
        <f>HYPERLINK("https://www.analog.com/zh/adum6212#details","ADUM6212")</f>
        <v>ADUM6212</v>
      </c>
      <c r="B33">
        <v>2</v>
      </c>
      <c r="C33">
        <v>2.9e-8</v>
      </c>
      <c r="D33">
        <v>0.03</v>
      </c>
      <c r="E33">
        <v>3.085</v>
      </c>
      <c r="F33">
        <v>3750</v>
      </c>
      <c r="G33">
        <v>25000</v>
      </c>
      <c r="H33">
        <v>3</v>
      </c>
      <c r="I33">
        <v>5.5</v>
      </c>
      <c r="J33">
        <v>3.36</v>
      </c>
      <c r="K33" t="s">
        <v>84</v>
      </c>
    </row>
    <row r="34" spans="1:11">
      <c r="A34" s="3" t="str">
        <f>HYPERLINK("https://www.analog.com/zh/adum4070#details","ADUM4070")</f>
        <v>ADUM4070</v>
      </c>
      <c r="B34">
        <v>0</v>
      </c>
      <c r="C34" t="s">
        <v>18</v>
      </c>
      <c r="D34">
        <v>0.5</v>
      </c>
      <c r="E34">
        <v>3.5</v>
      </c>
      <c r="F34">
        <v>5000</v>
      </c>
      <c r="G34">
        <v>25000</v>
      </c>
      <c r="H34">
        <v>3</v>
      </c>
      <c r="I34">
        <v>5.5</v>
      </c>
      <c r="J34">
        <v>1.62</v>
      </c>
      <c r="K34" t="s">
        <v>49</v>
      </c>
    </row>
    <row r="35" spans="1:11">
      <c r="A35" s="3" t="str">
        <f>HYPERLINK("https://www.analog.com/zh/adum5010#details","ADUM5010")</f>
        <v>ADUM5010</v>
      </c>
      <c r="B35">
        <v>0</v>
      </c>
      <c r="C35" t="s">
        <v>18</v>
      </c>
      <c r="D35">
        <v>0.03</v>
      </c>
      <c r="E35">
        <v>3.3</v>
      </c>
      <c r="F35">
        <v>2500</v>
      </c>
      <c r="G35">
        <v>25000</v>
      </c>
      <c r="H35">
        <v>3.3</v>
      </c>
      <c r="I35">
        <v>5.5</v>
      </c>
      <c r="J35">
        <v>1.54</v>
      </c>
      <c r="K35" t="s">
        <v>84</v>
      </c>
    </row>
    <row r="36" spans="1:11">
      <c r="A36" s="3" t="str">
        <f>HYPERLINK("https://www.analog.com/zh/adum6010#details","ADUM6010")</f>
        <v>ADUM6010</v>
      </c>
      <c r="B36">
        <v>0</v>
      </c>
      <c r="C36" t="s">
        <v>18</v>
      </c>
      <c r="D36">
        <v>0.03</v>
      </c>
      <c r="E36">
        <v>3.3</v>
      </c>
      <c r="F36">
        <v>3750</v>
      </c>
      <c r="G36">
        <v>25000</v>
      </c>
      <c r="H36">
        <v>3</v>
      </c>
      <c r="I36">
        <v>5.5</v>
      </c>
      <c r="J36">
        <v>2.24</v>
      </c>
      <c r="K36" t="s">
        <v>84</v>
      </c>
    </row>
    <row r="37" spans="1:11">
      <c r="A37" s="3" t="str">
        <f>HYPERLINK("https://www.analog.com/zh/ltm2883#details","LTM2883-3I")</f>
        <v>LTM2883-3I</v>
      </c>
      <c r="B37">
        <v>6</v>
      </c>
      <c r="C37">
        <v>1e-7</v>
      </c>
      <c r="D37">
        <v>0.03</v>
      </c>
      <c r="E37">
        <v>3</v>
      </c>
      <c r="F37">
        <v>2500</v>
      </c>
      <c r="G37">
        <v>30000</v>
      </c>
      <c r="H37">
        <v>3</v>
      </c>
      <c r="I37">
        <v>5.5</v>
      </c>
      <c r="J37">
        <v>11.95</v>
      </c>
      <c r="K37" t="s">
        <v>54</v>
      </c>
    </row>
    <row r="38" spans="1:11">
      <c r="A38" s="3" t="str">
        <f>HYPERLINK("https://www.analog.com/zh/ltm2883#details","LTM2883-3S")</f>
        <v>LTM2883-3S</v>
      </c>
      <c r="B38">
        <v>6</v>
      </c>
      <c r="C38">
        <v>1e-7</v>
      </c>
      <c r="D38">
        <v>0.03</v>
      </c>
      <c r="E38">
        <v>3</v>
      </c>
      <c r="F38">
        <v>2500</v>
      </c>
      <c r="G38">
        <v>30000</v>
      </c>
      <c r="H38">
        <v>1.62</v>
      </c>
      <c r="I38">
        <v>5.5</v>
      </c>
      <c r="J38">
        <v>11.95</v>
      </c>
      <c r="K38" t="s">
        <v>54</v>
      </c>
    </row>
    <row r="39" spans="1:11">
      <c r="A39" s="3" t="str">
        <f>HYPERLINK("https://www.analog.com/zh/ltm2883#details","LTM2883-5I")</f>
        <v>LTM2883-5I</v>
      </c>
      <c r="B39">
        <v>6</v>
      </c>
      <c r="C39">
        <v>1e-7</v>
      </c>
      <c r="D39">
        <v>0.03</v>
      </c>
      <c r="E39">
        <v>3</v>
      </c>
      <c r="F39">
        <v>2500</v>
      </c>
      <c r="G39">
        <v>30000</v>
      </c>
      <c r="H39">
        <v>3</v>
      </c>
      <c r="I39">
        <v>5.5</v>
      </c>
      <c r="J39">
        <v>11.95</v>
      </c>
      <c r="K39" t="s">
        <v>54</v>
      </c>
    </row>
    <row r="40" spans="1:11">
      <c r="A40" s="3" t="str">
        <f>HYPERLINK("https://www.analog.com/zh/ltm2883#details","LTM2883-5S")</f>
        <v>LTM2883-5S</v>
      </c>
      <c r="B40">
        <v>6</v>
      </c>
      <c r="C40">
        <v>1e-7</v>
      </c>
      <c r="D40">
        <v>0.03</v>
      </c>
      <c r="E40">
        <v>3</v>
      </c>
      <c r="F40">
        <v>2500</v>
      </c>
      <c r="G40">
        <v>30000</v>
      </c>
      <c r="H40">
        <v>1.62</v>
      </c>
      <c r="I40">
        <v>5.5</v>
      </c>
      <c r="J40">
        <v>11.95</v>
      </c>
      <c r="K40" t="s">
        <v>54</v>
      </c>
    </row>
    <row r="41" spans="1:11">
      <c r="A41" s="3" t="str">
        <f>HYPERLINK("https://www.analog.com/zh/adum3070#details","ADUM3070")</f>
        <v>ADUM3070</v>
      </c>
      <c r="B41">
        <v>0</v>
      </c>
      <c r="C41" t="s">
        <v>18</v>
      </c>
      <c r="D41">
        <v>0.4</v>
      </c>
      <c r="E41">
        <v>3</v>
      </c>
      <c r="F41">
        <v>2500</v>
      </c>
      <c r="G41">
        <v>25000</v>
      </c>
      <c r="H41">
        <v>3</v>
      </c>
      <c r="I41">
        <v>5.5</v>
      </c>
      <c r="J41">
        <v>1.41</v>
      </c>
      <c r="K41" t="s">
        <v>108</v>
      </c>
    </row>
    <row r="42" spans="1:11">
      <c r="A42" s="3" t="str">
        <f>HYPERLINK("https://www.analog.com/zh/adum3470#details","ADUM3470")</f>
        <v>ADUM3470</v>
      </c>
      <c r="B42">
        <v>4</v>
      </c>
      <c r="C42">
        <v>6e-8</v>
      </c>
      <c r="D42">
        <v>0.4</v>
      </c>
      <c r="E42">
        <v>3</v>
      </c>
      <c r="F42">
        <v>2500</v>
      </c>
      <c r="G42">
        <v>25000</v>
      </c>
      <c r="H42">
        <v>3</v>
      </c>
      <c r="I42">
        <v>5.5</v>
      </c>
      <c r="J42">
        <v>2.88</v>
      </c>
      <c r="K42" t="s">
        <v>84</v>
      </c>
    </row>
    <row r="43" spans="1:11">
      <c r="A43" s="3" t="str">
        <f>HYPERLINK("https://www.analog.com/zh/adum3471#details","ADUM3471")</f>
        <v>ADUM3471</v>
      </c>
      <c r="B43">
        <v>4</v>
      </c>
      <c r="C43">
        <v>6e-8</v>
      </c>
      <c r="D43">
        <v>0.4</v>
      </c>
      <c r="E43">
        <v>3</v>
      </c>
      <c r="F43">
        <v>2500</v>
      </c>
      <c r="G43">
        <v>25000</v>
      </c>
      <c r="H43">
        <v>3</v>
      </c>
      <c r="I43">
        <v>5.5</v>
      </c>
      <c r="J43">
        <v>2.88</v>
      </c>
      <c r="K43" t="s">
        <v>84</v>
      </c>
    </row>
    <row r="44" spans="1:11">
      <c r="A44" s="3" t="str">
        <f>HYPERLINK("https://www.analog.com/zh/adum3472#details","ADUM3472")</f>
        <v>ADUM3472</v>
      </c>
      <c r="B44">
        <v>4</v>
      </c>
      <c r="C44">
        <v>6e-8</v>
      </c>
      <c r="D44">
        <v>0.4</v>
      </c>
      <c r="E44">
        <v>3</v>
      </c>
      <c r="F44">
        <v>2500</v>
      </c>
      <c r="G44">
        <v>25000</v>
      </c>
      <c r="H44">
        <v>3</v>
      </c>
      <c r="I44">
        <v>5.5</v>
      </c>
      <c r="J44">
        <v>2.88</v>
      </c>
      <c r="K44" t="s">
        <v>84</v>
      </c>
    </row>
    <row r="45" spans="1:11">
      <c r="A45" s="3" t="str">
        <f>HYPERLINK("https://www.analog.com/zh/adum3473#details","ADUM3473")</f>
        <v>ADUM3473</v>
      </c>
      <c r="B45">
        <v>4</v>
      </c>
      <c r="C45">
        <v>6e-8</v>
      </c>
      <c r="D45">
        <v>0.4</v>
      </c>
      <c r="E45">
        <v>3</v>
      </c>
      <c r="F45">
        <v>2500</v>
      </c>
      <c r="G45">
        <v>25000</v>
      </c>
      <c r="H45">
        <v>3</v>
      </c>
      <c r="I45">
        <v>5.5</v>
      </c>
      <c r="J45">
        <v>2.88</v>
      </c>
      <c r="K45" t="s">
        <v>84</v>
      </c>
    </row>
    <row r="46" spans="1:11">
      <c r="A46" s="3" t="str">
        <f>HYPERLINK("https://www.analog.com/zh/adum3474#details","ADUM3474")</f>
        <v>ADUM3474</v>
      </c>
      <c r="B46">
        <v>4</v>
      </c>
      <c r="C46">
        <v>6e-8</v>
      </c>
      <c r="D46">
        <v>0.4</v>
      </c>
      <c r="E46">
        <v>3</v>
      </c>
      <c r="F46">
        <v>2500</v>
      </c>
      <c r="G46">
        <v>25000</v>
      </c>
      <c r="H46">
        <v>3</v>
      </c>
      <c r="I46">
        <v>5.5</v>
      </c>
      <c r="J46">
        <v>2.88</v>
      </c>
      <c r="K46" t="s">
        <v>84</v>
      </c>
    </row>
    <row r="47" spans="1:11">
      <c r="A47" s="3" t="str">
        <f>HYPERLINK("https://www.analog.com/zh/adum6000#details","ADUM6000")</f>
        <v>ADUM6000</v>
      </c>
      <c r="B47">
        <v>0</v>
      </c>
      <c r="C47" t="s">
        <v>18</v>
      </c>
      <c r="D47">
        <v>0.1</v>
      </c>
      <c r="E47">
        <v>3</v>
      </c>
      <c r="F47">
        <v>5000</v>
      </c>
      <c r="G47">
        <v>25000</v>
      </c>
      <c r="H47">
        <v>3</v>
      </c>
      <c r="I47">
        <v>5.5</v>
      </c>
      <c r="J47">
        <v>3.96</v>
      </c>
      <c r="K47" t="s">
        <v>150</v>
      </c>
    </row>
    <row r="48" spans="1:11">
      <c r="A48" s="3" t="str">
        <f>HYPERLINK("https://www.analog.com/zh/adum6200#details","ADUM6200")</f>
        <v>ADUM6200</v>
      </c>
      <c r="B48">
        <v>2</v>
      </c>
      <c r="C48">
        <v>4.5e-8</v>
      </c>
      <c r="D48">
        <v>0.08</v>
      </c>
      <c r="E48">
        <v>3</v>
      </c>
      <c r="F48">
        <v>5000</v>
      </c>
      <c r="G48">
        <v>25000</v>
      </c>
      <c r="H48">
        <v>3</v>
      </c>
      <c r="I48">
        <v>5.5</v>
      </c>
      <c r="J48">
        <v>5.12</v>
      </c>
      <c r="K48" t="s">
        <v>150</v>
      </c>
    </row>
    <row r="49" spans="1:11">
      <c r="A49" s="3" t="str">
        <f>HYPERLINK("https://www.analog.com/zh/adum6201#details","ADUM6201")</f>
        <v>ADUM6201</v>
      </c>
      <c r="B49">
        <v>2</v>
      </c>
      <c r="C49">
        <v>4.5e-8</v>
      </c>
      <c r="D49">
        <v>0.08</v>
      </c>
      <c r="E49">
        <v>3</v>
      </c>
      <c r="F49">
        <v>5000</v>
      </c>
      <c r="G49">
        <v>25000</v>
      </c>
      <c r="H49">
        <v>3</v>
      </c>
      <c r="I49">
        <v>5.5</v>
      </c>
      <c r="J49">
        <v>5.12</v>
      </c>
      <c r="K49" t="s">
        <v>150</v>
      </c>
    </row>
    <row r="50" spans="1:11">
      <c r="A50" s="3" t="str">
        <f>HYPERLINK("https://www.analog.com/zh/adum6202#details","ADUM6202")</f>
        <v>ADUM6202</v>
      </c>
      <c r="B50">
        <v>2</v>
      </c>
      <c r="C50">
        <v>4.5e-8</v>
      </c>
      <c r="D50">
        <v>0.08</v>
      </c>
      <c r="E50">
        <v>3</v>
      </c>
      <c r="F50">
        <v>5000</v>
      </c>
      <c r="G50">
        <v>25000</v>
      </c>
      <c r="H50">
        <v>3</v>
      </c>
      <c r="I50">
        <v>5.5</v>
      </c>
      <c r="J50">
        <v>5.12</v>
      </c>
      <c r="K50" t="s">
        <v>150</v>
      </c>
    </row>
    <row r="51" spans="1:11">
      <c r="A51" s="3" t="str">
        <f>HYPERLINK("https://www.analog.com/zh/ltm2881#details","LTM2881-3")</f>
        <v>LTM2881-3</v>
      </c>
      <c r="B51">
        <v>1</v>
      </c>
      <c r="C51" t="s">
        <v>18</v>
      </c>
      <c r="D51">
        <v>0.125</v>
      </c>
      <c r="E51">
        <v>4.75</v>
      </c>
      <c r="F51">
        <v>2500</v>
      </c>
      <c r="G51">
        <v>30000</v>
      </c>
      <c r="H51">
        <v>1.62</v>
      </c>
      <c r="I51">
        <v>5.5</v>
      </c>
      <c r="J51">
        <v>8.45</v>
      </c>
      <c r="K51" t="s">
        <v>151</v>
      </c>
    </row>
    <row r="52" spans="1:11">
      <c r="A52" s="3" t="str">
        <f>HYPERLINK("https://www.analog.com/zh/ltm2881#details","LTM2881-5")</f>
        <v>LTM2881-5</v>
      </c>
      <c r="B52">
        <v>1</v>
      </c>
      <c r="C52" t="s">
        <v>18</v>
      </c>
      <c r="D52">
        <v>0.2</v>
      </c>
      <c r="E52">
        <v>4.75</v>
      </c>
      <c r="F52">
        <v>2500</v>
      </c>
      <c r="G52">
        <v>30000</v>
      </c>
      <c r="H52">
        <v>1.62</v>
      </c>
      <c r="I52">
        <v>5.5</v>
      </c>
      <c r="J52">
        <v>8.45</v>
      </c>
      <c r="K52" t="s">
        <v>151</v>
      </c>
    </row>
    <row r="53" spans="1:11">
      <c r="A53" s="3" t="str">
        <f>HYPERLINK("https://www.analog.com/zh/adum6400#details","ADUM6400")</f>
        <v>ADUM6400</v>
      </c>
      <c r="B53">
        <v>4</v>
      </c>
      <c r="C53">
        <v>6e-8</v>
      </c>
      <c r="D53">
        <v>0.08</v>
      </c>
      <c r="E53">
        <v>3</v>
      </c>
      <c r="F53">
        <v>5000</v>
      </c>
      <c r="G53">
        <v>25000</v>
      </c>
      <c r="H53">
        <v>3</v>
      </c>
      <c r="I53">
        <v>5.5</v>
      </c>
      <c r="J53">
        <v>5.99</v>
      </c>
      <c r="K53" t="s">
        <v>150</v>
      </c>
    </row>
    <row r="54" spans="1:11">
      <c r="A54" s="3" t="str">
        <f>HYPERLINK("https://www.analog.com/zh/adum6401#details","ADUM6401")</f>
        <v>ADUM6401</v>
      </c>
      <c r="B54">
        <v>4</v>
      </c>
      <c r="C54">
        <v>6e-8</v>
      </c>
      <c r="D54">
        <v>0.08</v>
      </c>
      <c r="E54">
        <v>3</v>
      </c>
      <c r="F54">
        <v>5000</v>
      </c>
      <c r="G54">
        <v>25000</v>
      </c>
      <c r="H54">
        <v>3</v>
      </c>
      <c r="I54">
        <v>5.5</v>
      </c>
      <c r="J54">
        <v>5.99</v>
      </c>
      <c r="K54" t="s">
        <v>150</v>
      </c>
    </row>
    <row r="55" spans="1:11">
      <c r="A55" s="3" t="str">
        <f>HYPERLINK("https://www.analog.com/zh/adum6402#details","ADUM6402")</f>
        <v>ADUM6402</v>
      </c>
      <c r="B55">
        <v>4</v>
      </c>
      <c r="C55">
        <v>6e-8</v>
      </c>
      <c r="D55">
        <v>0.08</v>
      </c>
      <c r="E55">
        <v>3</v>
      </c>
      <c r="F55">
        <v>5000</v>
      </c>
      <c r="G55">
        <v>25000</v>
      </c>
      <c r="H55">
        <v>3</v>
      </c>
      <c r="I55">
        <v>5.5</v>
      </c>
      <c r="J55">
        <v>5.99</v>
      </c>
      <c r="K55" t="s">
        <v>150</v>
      </c>
    </row>
    <row r="56" spans="1:11">
      <c r="A56" s="3" t="str">
        <f>HYPERLINK("https://www.analog.com/zh/adum6403#details","ADUM6403")</f>
        <v>ADUM6403</v>
      </c>
      <c r="B56">
        <v>4</v>
      </c>
      <c r="C56">
        <v>6e-8</v>
      </c>
      <c r="D56">
        <v>0.08</v>
      </c>
      <c r="E56">
        <v>3</v>
      </c>
      <c r="F56">
        <v>5000</v>
      </c>
      <c r="G56">
        <v>25000</v>
      </c>
      <c r="H56">
        <v>3</v>
      </c>
      <c r="I56">
        <v>5.5</v>
      </c>
      <c r="J56">
        <v>5.99</v>
      </c>
      <c r="K56" t="s">
        <v>150</v>
      </c>
    </row>
    <row r="57" spans="1:11">
      <c r="A57" s="3" t="str">
        <f>HYPERLINK("https://www.analog.com/zh/adum6404#details","ADUM6404")</f>
        <v>ADUM6404</v>
      </c>
      <c r="B57">
        <v>4</v>
      </c>
      <c r="C57">
        <v>6e-8</v>
      </c>
      <c r="D57">
        <v>0.08</v>
      </c>
      <c r="E57">
        <v>3</v>
      </c>
      <c r="F57">
        <v>5000</v>
      </c>
      <c r="G57">
        <v>25000</v>
      </c>
      <c r="H57">
        <v>3</v>
      </c>
      <c r="I57">
        <v>5.5</v>
      </c>
      <c r="J57">
        <v>5.99</v>
      </c>
      <c r="K57" t="s">
        <v>150</v>
      </c>
    </row>
    <row r="58" spans="1:11">
      <c r="A58" s="3" t="str">
        <f>HYPERLINK("https://www.analog.com/zh/ltm2882#details","LTM2882-3")</f>
        <v>LTM2882-3</v>
      </c>
      <c r="B58">
        <v>2</v>
      </c>
      <c r="C58">
        <v>5e-7</v>
      </c>
      <c r="D58">
        <v>0.125</v>
      </c>
      <c r="E58">
        <v>4.8</v>
      </c>
      <c r="F58">
        <v>2500</v>
      </c>
      <c r="G58">
        <v>30000</v>
      </c>
      <c r="H58">
        <v>1.62</v>
      </c>
      <c r="I58">
        <v>5.5</v>
      </c>
      <c r="J58">
        <v>8.45</v>
      </c>
      <c r="K58" t="s">
        <v>151</v>
      </c>
    </row>
    <row r="59" spans="1:11">
      <c r="A59" s="3" t="str">
        <f>HYPERLINK("https://www.analog.com/zh/ltm2882#details","LTM2882-5")</f>
        <v>LTM2882-5</v>
      </c>
      <c r="B59">
        <v>2</v>
      </c>
      <c r="C59">
        <v>5e-7</v>
      </c>
      <c r="D59">
        <v>0.2</v>
      </c>
      <c r="E59">
        <v>4.8</v>
      </c>
      <c r="F59">
        <v>2500</v>
      </c>
      <c r="G59">
        <v>30000</v>
      </c>
      <c r="H59">
        <v>1.62</v>
      </c>
      <c r="I59">
        <v>5.5</v>
      </c>
      <c r="J59">
        <v>8.45</v>
      </c>
      <c r="K59" t="s">
        <v>151</v>
      </c>
    </row>
    <row r="60" spans="1:11">
      <c r="A60" s="3" t="str">
        <f>HYPERLINK("https://www.analog.com/zh/adum5000#details","ADUM5000")</f>
        <v>ADUM5000</v>
      </c>
      <c r="B60">
        <v>0</v>
      </c>
      <c r="C60" t="s">
        <v>18</v>
      </c>
      <c r="D60">
        <v>0.1</v>
      </c>
      <c r="E60">
        <v>3</v>
      </c>
      <c r="F60">
        <v>2500</v>
      </c>
      <c r="G60" t="s">
        <v>18</v>
      </c>
      <c r="H60">
        <v>3</v>
      </c>
      <c r="I60">
        <v>5.5</v>
      </c>
      <c r="J60">
        <v>3.25</v>
      </c>
      <c r="K60" t="s">
        <v>46</v>
      </c>
    </row>
    <row r="61" spans="1:11">
      <c r="A61" s="3" t="str">
        <f>HYPERLINK("https://www.analog.com/zh/adum5200#details","ADUM5200")</f>
        <v>ADUM5200</v>
      </c>
      <c r="B61">
        <v>2</v>
      </c>
      <c r="C61">
        <v>7e-8</v>
      </c>
      <c r="D61">
        <v>0.1</v>
      </c>
      <c r="E61">
        <v>3</v>
      </c>
      <c r="F61">
        <v>2500</v>
      </c>
      <c r="G61">
        <v>25000</v>
      </c>
      <c r="H61">
        <v>3</v>
      </c>
      <c r="I61">
        <v>5.5</v>
      </c>
      <c r="J61">
        <v>4.21</v>
      </c>
      <c r="K61" t="s">
        <v>46</v>
      </c>
    </row>
    <row r="62" spans="1:11">
      <c r="A62" s="3" t="str">
        <f>HYPERLINK("https://www.analog.com/zh/adum5201#details","ADUM5201")</f>
        <v>ADUM5201</v>
      </c>
      <c r="B62">
        <v>2</v>
      </c>
      <c r="C62">
        <v>7e-8</v>
      </c>
      <c r="D62">
        <v>0.1</v>
      </c>
      <c r="E62">
        <v>3</v>
      </c>
      <c r="F62">
        <v>2500</v>
      </c>
      <c r="G62">
        <v>25000</v>
      </c>
      <c r="H62">
        <v>3</v>
      </c>
      <c r="I62">
        <v>5.5</v>
      </c>
      <c r="J62">
        <v>4.21</v>
      </c>
      <c r="K62" t="s">
        <v>46</v>
      </c>
    </row>
    <row r="63" spans="1:11">
      <c r="A63" s="3" t="str">
        <f>HYPERLINK("https://www.analog.com/zh/adum5202#details","ADUM5202")</f>
        <v>ADUM5202</v>
      </c>
      <c r="B63">
        <v>2</v>
      </c>
      <c r="C63">
        <v>7e-8</v>
      </c>
      <c r="D63">
        <v>0.1</v>
      </c>
      <c r="E63">
        <v>3</v>
      </c>
      <c r="F63">
        <v>2500</v>
      </c>
      <c r="G63">
        <v>25000</v>
      </c>
      <c r="H63">
        <v>3</v>
      </c>
      <c r="I63">
        <v>5.5</v>
      </c>
      <c r="J63">
        <v>4.21</v>
      </c>
      <c r="K63" t="s">
        <v>46</v>
      </c>
    </row>
    <row r="64" spans="1:11">
      <c r="A64" s="3" t="str">
        <f>HYPERLINK("https://www.analog.com/zh/adum5400#details","ADUM5400")</f>
        <v>ADUM5400</v>
      </c>
      <c r="B64">
        <v>4</v>
      </c>
      <c r="C64">
        <v>6e-8</v>
      </c>
      <c r="D64">
        <v>0.1</v>
      </c>
      <c r="E64">
        <v>3</v>
      </c>
      <c r="F64">
        <v>2500</v>
      </c>
      <c r="G64">
        <v>25000</v>
      </c>
      <c r="H64">
        <v>3</v>
      </c>
      <c r="I64">
        <v>5.5</v>
      </c>
      <c r="J64">
        <v>4.99</v>
      </c>
      <c r="K64" t="s">
        <v>46</v>
      </c>
    </row>
    <row r="65" spans="1:11">
      <c r="A65" s="3" t="str">
        <f>HYPERLINK("https://www.analog.com/zh/adum5401#details","ADUM5401")</f>
        <v>ADUM5401</v>
      </c>
      <c r="B65">
        <v>4</v>
      </c>
      <c r="C65">
        <v>6e-8</v>
      </c>
      <c r="D65">
        <v>0.1</v>
      </c>
      <c r="E65">
        <v>3</v>
      </c>
      <c r="F65">
        <v>2500</v>
      </c>
      <c r="G65">
        <v>25000</v>
      </c>
      <c r="H65">
        <v>3</v>
      </c>
      <c r="I65">
        <v>5.5</v>
      </c>
      <c r="J65">
        <v>4.99</v>
      </c>
      <c r="K65" t="s">
        <v>46</v>
      </c>
    </row>
    <row r="66" spans="1:11">
      <c r="A66" s="3" t="str">
        <f>HYPERLINK("https://www.analog.com/zh/adum5402#details","ADUM5402")</f>
        <v>ADUM5402</v>
      </c>
      <c r="B66">
        <v>4</v>
      </c>
      <c r="C66">
        <v>6e-8</v>
      </c>
      <c r="D66">
        <v>0.1</v>
      </c>
      <c r="E66">
        <v>3</v>
      </c>
      <c r="F66">
        <v>2500</v>
      </c>
      <c r="G66">
        <v>25000</v>
      </c>
      <c r="H66">
        <v>3</v>
      </c>
      <c r="I66">
        <v>5.5</v>
      </c>
      <c r="J66">
        <v>4.99</v>
      </c>
      <c r="K66" t="s">
        <v>46</v>
      </c>
    </row>
    <row r="67" spans="1:11">
      <c r="A67" s="3" t="str">
        <f>HYPERLINK("https://www.analog.com/zh/adum5403#details","ADUM5403")</f>
        <v>ADUM5403</v>
      </c>
      <c r="B67">
        <v>4</v>
      </c>
      <c r="C67">
        <v>6e-8</v>
      </c>
      <c r="D67">
        <v>0.1</v>
      </c>
      <c r="E67">
        <v>3</v>
      </c>
      <c r="F67">
        <v>2500</v>
      </c>
      <c r="G67">
        <v>25000</v>
      </c>
      <c r="H67">
        <v>3.5</v>
      </c>
      <c r="I67">
        <v>5.5</v>
      </c>
      <c r="J67">
        <v>4.99</v>
      </c>
      <c r="K67" t="s">
        <v>46</v>
      </c>
    </row>
    <row r="68" spans="1:11">
      <c r="A68" s="3" t="str">
        <f>HYPERLINK("https://www.analog.com/zh/adum5404#details","ADUM5404")</f>
        <v>ADUM5404</v>
      </c>
      <c r="B68">
        <v>4</v>
      </c>
      <c r="C68">
        <v>6e-8</v>
      </c>
      <c r="D68">
        <v>0.1</v>
      </c>
      <c r="E68">
        <v>3</v>
      </c>
      <c r="F68">
        <v>2500</v>
      </c>
      <c r="G68">
        <v>25000</v>
      </c>
      <c r="H68">
        <v>3</v>
      </c>
      <c r="I68">
        <v>5.5</v>
      </c>
      <c r="J68">
        <v>4.99</v>
      </c>
      <c r="K68" t="s">
        <v>46</v>
      </c>
    </row>
    <row r="69" spans="1:11">
      <c r="A69" s="3" t="str">
        <f>HYPERLINK("https://www.analog.com/zh/adum5240#details","ADUM5240")</f>
        <v>ADUM5240</v>
      </c>
      <c r="B69">
        <v>2</v>
      </c>
      <c r="C69">
        <v>7e-8</v>
      </c>
      <c r="D69">
        <v>0.01</v>
      </c>
      <c r="E69">
        <v>4.5</v>
      </c>
      <c r="F69">
        <v>2500</v>
      </c>
      <c r="G69">
        <v>25000</v>
      </c>
      <c r="H69">
        <v>2.7</v>
      </c>
      <c r="I69">
        <v>5.5</v>
      </c>
      <c r="J69">
        <v>3.08</v>
      </c>
      <c r="K69" t="s">
        <v>144</v>
      </c>
    </row>
    <row r="70" spans="1:11">
      <c r="A70" s="3" t="str">
        <f>HYPERLINK("https://www.analog.com/zh/adum5241#details","ADUM5241")</f>
        <v>ADUM5241</v>
      </c>
      <c r="B70">
        <v>2</v>
      </c>
      <c r="C70">
        <v>7e-8</v>
      </c>
      <c r="D70">
        <v>0.01</v>
      </c>
      <c r="E70">
        <v>4.5</v>
      </c>
      <c r="F70">
        <v>2500</v>
      </c>
      <c r="G70">
        <v>25000</v>
      </c>
      <c r="H70">
        <v>2.7</v>
      </c>
      <c r="I70">
        <v>5.5</v>
      </c>
      <c r="J70">
        <v>3.08</v>
      </c>
      <c r="K70" t="s">
        <v>144</v>
      </c>
    </row>
    <row r="71" spans="1:11">
      <c r="A71" s="3" t="str">
        <f>HYPERLINK("https://www.analog.com/zh/adum5242#details","ADUM5242")</f>
        <v>ADUM5242</v>
      </c>
      <c r="B71">
        <v>2</v>
      </c>
      <c r="C71">
        <v>7e-8</v>
      </c>
      <c r="D71">
        <v>0.01</v>
      </c>
      <c r="E71">
        <v>4.5</v>
      </c>
      <c r="F71">
        <v>2500</v>
      </c>
      <c r="G71">
        <v>25000</v>
      </c>
      <c r="H71">
        <v>2.7</v>
      </c>
      <c r="I71">
        <v>5.5</v>
      </c>
      <c r="J71">
        <v>3.08</v>
      </c>
      <c r="K7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Cover</vt:lpstr>
      <vt:lpstr>Web Display</vt:lpstr>
      <vt:lpstr>Raw Data Display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泡沫之夏</cp:lastModifiedBy>
  <dcterms:created xsi:type="dcterms:W3CDTF">2019-07-11T01:47:55Z</dcterms:created>
  <dcterms:modified xsi:type="dcterms:W3CDTF">2019-07-11T02:51:40Z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